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showInkAnnotation="0"/>
  <mc:AlternateContent xmlns:mc="http://schemas.openxmlformats.org/markup-compatibility/2006">
    <mc:Choice Requires="x15">
      <x15ac:absPath xmlns:x15ac="http://schemas.microsoft.com/office/spreadsheetml/2010/11/ac" url="D:\Documents\DCS\CSG-1\Missions\FUN MAP\PG\"/>
    </mc:Choice>
  </mc:AlternateContent>
  <bookViews>
    <workbookView xWindow="0" yWindow="0" windowWidth="22260" windowHeight="11430"/>
  </bookViews>
  <sheets>
    <sheet name="MISSION CARDS VMA" sheetId="6" r:id="rId1"/>
    <sheet name="ROUTE" sheetId="9" r:id="rId2"/>
    <sheet name="Fuel Planning" sheetId="7" r:id="rId3"/>
    <sheet name="Weight Planning" sheetId="8" r:id="rId4"/>
    <sheet name="OBJECTS" sheetId="5" r:id="rId5"/>
    <sheet name="CALCULATORS" sheetId="12" r:id="rId6"/>
    <sheet name="DATA Validation" sheetId="11" r:id="rId7"/>
  </sheets>
  <definedNames>
    <definedName name="_xlnm.Print_Area" localSheetId="0">'MISSION CARDS VMA'!$A$1:$BT$52</definedName>
    <definedName name="_xlnm.Print_Area" localSheetId="1">ROUTE!$A$1:$O$25</definedName>
  </definedNames>
  <calcPr calcId="152511"/>
</workbook>
</file>

<file path=xl/calcChain.xml><?xml version="1.0" encoding="utf-8"?>
<calcChain xmlns="http://schemas.openxmlformats.org/spreadsheetml/2006/main">
  <c r="BO1" i="6" l="1"/>
  <c r="BI1" i="6"/>
  <c r="BC1" i="6"/>
  <c r="AE1" i="6" l="1"/>
  <c r="Y1" i="6" l="1"/>
  <c r="S1" i="6"/>
  <c r="AW1" i="6" l="1"/>
  <c r="AQ1" i="6"/>
  <c r="AK1" i="6"/>
  <c r="L5" i="12" l="1"/>
  <c r="F14" i="12" l="1"/>
  <c r="F10" i="12"/>
  <c r="F8" i="12"/>
  <c r="C20" i="12"/>
  <c r="C21" i="12"/>
  <c r="C22" i="12"/>
  <c r="C23" i="12"/>
  <c r="C24" i="12"/>
  <c r="C25" i="12"/>
  <c r="C26" i="12"/>
  <c r="C17" i="12"/>
  <c r="C18" i="12"/>
  <c r="C19" i="12"/>
  <c r="C8" i="12"/>
  <c r="C9" i="12"/>
  <c r="C10" i="12"/>
  <c r="C11" i="12"/>
  <c r="C12" i="12"/>
  <c r="C13" i="12"/>
  <c r="C14" i="12"/>
  <c r="C15" i="12"/>
  <c r="C16" i="12"/>
  <c r="C7" i="12"/>
  <c r="I10" i="9" l="1"/>
  <c r="I11" i="9"/>
  <c r="I12" i="9"/>
  <c r="I13" i="9"/>
  <c r="I14" i="9"/>
  <c r="I16" i="9"/>
  <c r="I21" i="9"/>
  <c r="N22" i="9"/>
  <c r="H21" i="9"/>
  <c r="L21" i="9" s="1"/>
  <c r="O21" i="9" l="1"/>
  <c r="M21" i="9"/>
  <c r="H3" i="9"/>
  <c r="H2" i="9"/>
  <c r="I2" i="9" s="1"/>
  <c r="I3" i="9" l="1"/>
  <c r="L3" i="9"/>
  <c r="L2" i="9"/>
  <c r="O2" i="9" s="1"/>
  <c r="G10" i="7" l="1"/>
  <c r="G9" i="7"/>
  <c r="C23" i="7" l="1"/>
  <c r="H20" i="9" l="1"/>
  <c r="H19" i="9"/>
  <c r="H18" i="9"/>
  <c r="H17" i="9"/>
  <c r="H15" i="9"/>
  <c r="H9" i="9"/>
  <c r="H8" i="9"/>
  <c r="H7" i="9"/>
  <c r="H6" i="9"/>
  <c r="H5" i="9"/>
  <c r="H4" i="9"/>
  <c r="I4" i="9" l="1"/>
  <c r="I5" i="9" s="1"/>
  <c r="I6" i="9" s="1"/>
  <c r="I7" i="9" s="1"/>
  <c r="I8" i="9" s="1"/>
  <c r="I9" i="9" s="1"/>
  <c r="I15" i="9" s="1"/>
  <c r="I17" i="9" s="1"/>
  <c r="I18" i="9" s="1"/>
  <c r="I19" i="9" s="1"/>
  <c r="H25" i="9"/>
  <c r="I20" i="9"/>
  <c r="L4" i="9"/>
  <c r="L7" i="9"/>
  <c r="L8" i="9"/>
  <c r="L9" i="9"/>
  <c r="L6" i="9"/>
  <c r="L20" i="9"/>
  <c r="L5" i="9"/>
  <c r="L19" i="9"/>
  <c r="L18" i="9"/>
  <c r="L17" i="9"/>
  <c r="L15" i="9"/>
  <c r="E22" i="9"/>
  <c r="L22" i="9" l="1"/>
  <c r="H22" i="9"/>
  <c r="I12" i="8"/>
  <c r="E7" i="8"/>
  <c r="C18" i="7" l="1"/>
  <c r="L24" i="9"/>
  <c r="M2" i="9" s="1"/>
  <c r="M3" i="9" s="1"/>
  <c r="M4" i="9" s="1"/>
  <c r="M5" i="9" s="1"/>
  <c r="M6" i="9" s="1"/>
  <c r="M7" i="9" s="1"/>
  <c r="M8" i="9" s="1"/>
  <c r="M9" i="9" s="1"/>
  <c r="C27" i="7"/>
  <c r="C15" i="7"/>
  <c r="C24" i="7" l="1"/>
  <c r="C20" i="7"/>
  <c r="C16" i="7"/>
  <c r="O3" i="9" l="1"/>
  <c r="C17" i="7"/>
  <c r="F61" i="8"/>
  <c r="E61" i="8"/>
  <c r="F60" i="8"/>
  <c r="E60" i="8"/>
  <c r="F59" i="8"/>
  <c r="E59" i="8"/>
  <c r="F58" i="8"/>
  <c r="E58" i="8"/>
  <c r="F57" i="8"/>
  <c r="E57" i="8"/>
  <c r="F56" i="8"/>
  <c r="E56" i="8"/>
  <c r="F55" i="8"/>
  <c r="E55" i="8"/>
  <c r="F51" i="8"/>
  <c r="E51" i="8"/>
  <c r="F50" i="8"/>
  <c r="E50" i="8"/>
  <c r="F49" i="8"/>
  <c r="E49" i="8"/>
  <c r="F48" i="8"/>
  <c r="E48" i="8"/>
  <c r="F47" i="8"/>
  <c r="E47" i="8"/>
  <c r="F46" i="8"/>
  <c r="E46" i="8"/>
  <c r="F45" i="8"/>
  <c r="E45" i="8"/>
  <c r="F44" i="8"/>
  <c r="E44" i="8"/>
  <c r="F43" i="8"/>
  <c r="E43" i="8"/>
  <c r="F42" i="8"/>
  <c r="E42" i="8"/>
  <c r="F41" i="8"/>
  <c r="E41" i="8"/>
  <c r="F37" i="8"/>
  <c r="E37" i="8"/>
  <c r="F36" i="8"/>
  <c r="E36" i="8"/>
  <c r="F35" i="8"/>
  <c r="E35" i="8"/>
  <c r="F34" i="8"/>
  <c r="E34" i="8"/>
  <c r="F33" i="8"/>
  <c r="E33" i="8"/>
  <c r="F32" i="8"/>
  <c r="E32" i="8"/>
  <c r="F31" i="8"/>
  <c r="E31" i="8"/>
  <c r="F30" i="8"/>
  <c r="E30" i="8"/>
  <c r="F26" i="8"/>
  <c r="E26" i="8"/>
  <c r="F25" i="8"/>
  <c r="E25" i="8"/>
  <c r="F24" i="8"/>
  <c r="E24" i="8"/>
  <c r="F23" i="8"/>
  <c r="E23" i="8"/>
  <c r="F19" i="8"/>
  <c r="E19" i="8"/>
  <c r="F18" i="8"/>
  <c r="E18" i="8"/>
  <c r="F17" i="8"/>
  <c r="E17" i="8"/>
  <c r="F16" i="8"/>
  <c r="E16" i="8"/>
  <c r="F12" i="8"/>
  <c r="F13" i="8" s="1"/>
  <c r="E12" i="8"/>
  <c r="E13" i="8" s="1"/>
  <c r="E8" i="8"/>
  <c r="E9" i="8" s="1"/>
  <c r="O4" i="9" l="1"/>
  <c r="F52" i="8"/>
  <c r="E20" i="8"/>
  <c r="F20" i="8"/>
  <c r="E27" i="8"/>
  <c r="F27" i="8"/>
  <c r="F38" i="8"/>
  <c r="E62" i="8"/>
  <c r="F62" i="8"/>
  <c r="E52" i="8"/>
  <c r="E38" i="8"/>
  <c r="O5" i="9" l="1"/>
  <c r="H6" i="8"/>
  <c r="I9" i="8" s="1"/>
  <c r="O6" i="9" l="1"/>
  <c r="C25" i="7"/>
  <c r="O7" i="9" l="1"/>
  <c r="M15" i="9"/>
  <c r="O8" i="9"/>
  <c r="M17" i="9" l="1"/>
  <c r="O9" i="9"/>
  <c r="M18" i="9" l="1"/>
  <c r="O15" i="9"/>
  <c r="M19" i="9" l="1"/>
  <c r="O17" i="9"/>
  <c r="M20" i="9" l="1"/>
  <c r="O18" i="9"/>
  <c r="O19" i="9" l="1"/>
  <c r="O20" i="9" l="1"/>
</calcChain>
</file>

<file path=xl/sharedStrings.xml><?xml version="1.0" encoding="utf-8"?>
<sst xmlns="http://schemas.openxmlformats.org/spreadsheetml/2006/main" count="405" uniqueCount="324">
  <si>
    <t>MISSION DATA CARD</t>
  </si>
  <si>
    <t>WP</t>
  </si>
  <si>
    <t>TIGER</t>
  </si>
  <si>
    <t>JOKER</t>
  </si>
  <si>
    <t>BINGO</t>
  </si>
  <si>
    <t>TARGET</t>
  </si>
  <si>
    <t>IP</t>
  </si>
  <si>
    <t>HOLD RIGHT TURNS</t>
  </si>
  <si>
    <t>HOLD LEFT TURNS</t>
  </si>
  <si>
    <t>WAYPOINT</t>
  </si>
  <si>
    <t>Z - DIVE</t>
  </si>
  <si>
    <t>SECTION 1</t>
  </si>
  <si>
    <t>SECTION 2</t>
  </si>
  <si>
    <t>SECTION 3</t>
  </si>
  <si>
    <t>SECTION 4</t>
  </si>
  <si>
    <t>TEXT BOX</t>
  </si>
  <si>
    <t>ROUTE LINE</t>
  </si>
  <si>
    <t>Name</t>
  </si>
  <si>
    <t>Alt</t>
  </si>
  <si>
    <t>SOP Reserve</t>
  </si>
  <si>
    <t>Max Distance</t>
  </si>
  <si>
    <t>lbs</t>
  </si>
  <si>
    <t>BINGO profile</t>
  </si>
  <si>
    <t>Egress rejoin</t>
  </si>
  <si>
    <t>lbs @ Initial (Blue Water = 900lbs, Green Water = 1,200lbs)</t>
  </si>
  <si>
    <t>Fuel calculations in yellow boxes</t>
  </si>
  <si>
    <t>By JM "Aquila" LAFON</t>
  </si>
  <si>
    <t>Weight calculator for RAZBAM DCS AV-8B N/A Harrier. For flight simulation purpose only.</t>
  </si>
  <si>
    <t>checksix-fr.com</t>
  </si>
  <si>
    <t>Beware: when carrying external loads which imply the use of special ejector racks, don't forget to mention those racks.</t>
  </si>
  <si>
    <t>lb</t>
  </si>
  <si>
    <t>Drag</t>
  </si>
  <si>
    <t>Nbr</t>
  </si>
  <si>
    <t>Tot</t>
  </si>
  <si>
    <t>Tot Drag</t>
  </si>
  <si>
    <t>Equipped empty weight (including 500 lb of water)</t>
  </si>
  <si>
    <t>Fill in below</t>
  </si>
  <si>
    <t>Total Weight (lb)</t>
  </si>
  <si>
    <t>Fuel (internal) (max = 7758 lb)</t>
  </si>
  <si>
    <t>Fuel (external) (max = 4006 lb)</t>
  </si>
  <si>
    <t>Total</t>
  </si>
  <si>
    <t>Drop Tanks</t>
  </si>
  <si>
    <t xml:space="preserve">AERO 1D 300 Gallons (fuel: 2003 lb) (empty weight) </t>
  </si>
  <si>
    <t>Special Ejector Racks (empty weight)</t>
  </si>
  <si>
    <t>MER (Multiple Ejector Rack for multiple Mk-x bombs)</t>
  </si>
  <si>
    <t>TER (Triple Ejector Rack, only for multiple BDU-33)</t>
  </si>
  <si>
    <t>LAU-7 (for AIM-9 and AGM-122 on hardpoints 2 &amp; 6) </t>
  </si>
  <si>
    <t>LAU-117 (AGM-65 Maverick launcher)</t>
  </si>
  <si>
    <t>Pods</t>
  </si>
  <si>
    <t>AN/AAQ-28 Litening </t>
  </si>
  <si>
    <t>AN/ALQ-164 DECM </t>
  </si>
  <si>
    <t>GAU-12 Gunpod </t>
  </si>
  <si>
    <t>AN/ASQ T50 TCTS </t>
  </si>
  <si>
    <t>Bombs</t>
  </si>
  <si>
    <t>BDU-33</t>
  </si>
  <si>
    <t>Mk-81</t>
  </si>
  <si>
    <t>Mk-20</t>
  </si>
  <si>
    <t>Mk-82</t>
  </si>
  <si>
    <t>Mk-82 AIR &amp; Mk-82 SnakeEye</t>
  </si>
  <si>
    <t>GBU-12</t>
  </si>
  <si>
    <t>Mk-83</t>
  </si>
  <si>
    <t>GBU-16</t>
  </si>
  <si>
    <t>Rockets</t>
  </si>
  <si>
    <t>SUU-25 (8x LUU-2) </t>
  </si>
  <si>
    <t>LAU-10 (4x ZUNI 5’’ Mk-71)</t>
  </si>
  <si>
    <t>LAU-3 (19x M156 WP) </t>
  </si>
  <si>
    <t>LAU-3 (19x Mk1 HE) </t>
  </si>
  <si>
    <t>LAU-3 (19x Mk5 HEAT) </t>
  </si>
  <si>
    <t>LAU-68 (7x M257 Parachute Illumination) </t>
  </si>
  <si>
    <t>LAU-68 (7x M274 Practice Smoke) </t>
  </si>
  <si>
    <t>LAU-68 (7x WTU1 B Practice) </t>
  </si>
  <si>
    <t>LAU-68 (7x M156 WP) </t>
  </si>
  <si>
    <t>LAU-68 (7x Mk1 HE)</t>
  </si>
  <si>
    <t>LAU-68 (7x Mk5 HEAT) </t>
  </si>
  <si>
    <t>Missiles</t>
  </si>
  <si>
    <t>AIM-9M </t>
  </si>
  <si>
    <t>AGM-122</t>
  </si>
  <si>
    <t>AGM/TGM-65D</t>
  </si>
  <si>
    <t>AGM/TGM-65H</t>
  </si>
  <si>
    <t>AGM-65E</t>
  </si>
  <si>
    <t>AGM/TGM-65G</t>
  </si>
  <si>
    <t>AGM/CATM-65K</t>
  </si>
  <si>
    <t>Please indicate the number of items carried for each external load type</t>
  </si>
  <si>
    <t>Enter values in grey boxes</t>
  </si>
  <si>
    <t>mins @</t>
  </si>
  <si>
    <t>lbs ffpm (CAS = 140 TAC = 160)</t>
  </si>
  <si>
    <t>AAR</t>
  </si>
  <si>
    <t>Eqpt Weight inc fuel</t>
  </si>
  <si>
    <t>Max Weight</t>
  </si>
  <si>
    <t>lbs/10nm 6.5 AOA 16.5k-17.5k ft MSL</t>
  </si>
  <si>
    <t>Fuel Taken</t>
  </si>
  <si>
    <t>Excess</t>
  </si>
  <si>
    <t>Total Playtime</t>
  </si>
  <si>
    <t>lbs loaded</t>
  </si>
  <si>
    <t>Commit Time</t>
  </si>
  <si>
    <t>minutes, including Commit Time</t>
  </si>
  <si>
    <t>MFR</t>
  </si>
  <si>
    <t>EFR</t>
  </si>
  <si>
    <t>DMPI</t>
  </si>
  <si>
    <t>Coord</t>
  </si>
  <si>
    <t>Interval</t>
  </si>
  <si>
    <t>WEASEL 2</t>
  </si>
  <si>
    <t>LAT</t>
  </si>
  <si>
    <t>LONG</t>
  </si>
  <si>
    <t>Distance</t>
  </si>
  <si>
    <t>EFF</t>
  </si>
  <si>
    <t>AL DHAFRA</t>
  </si>
  <si>
    <t>OCA</t>
  </si>
  <si>
    <t>MFR = Mission Fuel Required</t>
  </si>
  <si>
    <t>EFR = Estimated Fuel Remaining</t>
  </si>
  <si>
    <t>lbs from Route Planning + SOP Reserve</t>
  </si>
  <si>
    <t>YOMO</t>
  </si>
  <si>
    <t>WEASEL 2-2</t>
  </si>
  <si>
    <t>WEASEL 2-1</t>
  </si>
  <si>
    <t>GUNNY</t>
  </si>
  <si>
    <t>BANGER</t>
  </si>
  <si>
    <t>VENOM 1</t>
  </si>
  <si>
    <t>AWACS</t>
  </si>
  <si>
    <t>SAR</t>
  </si>
  <si>
    <t>WEASEL 1</t>
  </si>
  <si>
    <t>TAOC</t>
  </si>
  <si>
    <t>SIX SHOOTER</t>
  </si>
  <si>
    <t>DASC</t>
  </si>
  <si>
    <t>PKG CDR</t>
  </si>
  <si>
    <t>SNAPPER 1</t>
  </si>
  <si>
    <t>MULLET 2</t>
  </si>
  <si>
    <t>SKATE 1</t>
  </si>
  <si>
    <t>CLOSE ESCORT</t>
  </si>
  <si>
    <t>FIGHTER SWEEP</t>
  </si>
  <si>
    <t>degrees dive</t>
  </si>
  <si>
    <t>degrees climb</t>
  </si>
  <si>
    <t>NM POP UP</t>
  </si>
  <si>
    <t>SMC</t>
  </si>
  <si>
    <t>KGS</t>
  </si>
  <si>
    <t>ETE</t>
  </si>
  <si>
    <t>ETA</t>
  </si>
  <si>
    <t>PILOTS</t>
  </si>
  <si>
    <t>SIDE #</t>
  </si>
  <si>
    <t>BADGER</t>
  </si>
  <si>
    <t>SMOKED</t>
  </si>
  <si>
    <t>MOESPEEDS</t>
  </si>
  <si>
    <t>THUD</t>
  </si>
  <si>
    <t>KINGSNAKE</t>
  </si>
  <si>
    <t>FLABS</t>
  </si>
  <si>
    <t>RAZOR</t>
  </si>
  <si>
    <t>SLAMDANCE</t>
  </si>
  <si>
    <t>CALLSIGNS</t>
  </si>
  <si>
    <t>WEASEL 1-1</t>
  </si>
  <si>
    <t>WEASEL 1-2</t>
  </si>
  <si>
    <t>WEASEL 1-3</t>
  </si>
  <si>
    <t>WEASEL 1-4</t>
  </si>
  <si>
    <t>SHANK 1-1</t>
  </si>
  <si>
    <t>SHANK 1-2</t>
  </si>
  <si>
    <t>WEASEL 2-3</t>
  </si>
  <si>
    <t>WEASEL 2-4</t>
  </si>
  <si>
    <t>SHANK 1-3</t>
  </si>
  <si>
    <t>SHANK 1-4</t>
  </si>
  <si>
    <t>SHANK 2-1</t>
  </si>
  <si>
    <t>SHANK 2-2</t>
  </si>
  <si>
    <t>SHANK 2-3</t>
  </si>
  <si>
    <t>SHANK 2-4</t>
  </si>
  <si>
    <t>EMPTY</t>
  </si>
  <si>
    <t>JUSTME</t>
  </si>
  <si>
    <t>FRITZ</t>
  </si>
  <si>
    <t>FORTEZ</t>
  </si>
  <si>
    <t>MISSION</t>
  </si>
  <si>
    <t>CAS</t>
  </si>
  <si>
    <t>SEAD</t>
  </si>
  <si>
    <t>ASW</t>
  </si>
  <si>
    <t>SHARK 1</t>
  </si>
  <si>
    <t>SHARK 2</t>
  </si>
  <si>
    <t>SNAPPER 2</t>
  </si>
  <si>
    <t>SNAPPER 3</t>
  </si>
  <si>
    <t>MULLET 1</t>
  </si>
  <si>
    <t>MULLET 3</t>
  </si>
  <si>
    <t>SHELL 1</t>
  </si>
  <si>
    <t>TEXACO 1</t>
  </si>
  <si>
    <t>TEXACO 2</t>
  </si>
  <si>
    <t>SHELL 2</t>
  </si>
  <si>
    <t>ARCO 1</t>
  </si>
  <si>
    <t>ARCO 2</t>
  </si>
  <si>
    <t>T/O &amp; LDG</t>
  </si>
  <si>
    <t>BELLEAU WOOD</t>
  </si>
  <si>
    <t>TARAWA</t>
  </si>
  <si>
    <t>STENNIS</t>
  </si>
  <si>
    <t>AGENCY</t>
  </si>
  <si>
    <t>VMA-223</t>
  </si>
  <si>
    <t>VMA-231</t>
  </si>
  <si>
    <t>VFA-25</t>
  </si>
  <si>
    <t>VF-2</t>
  </si>
  <si>
    <t>VMFA-122</t>
  </si>
  <si>
    <t>HMLA-167</t>
  </si>
  <si>
    <t>MACS-2</t>
  </si>
  <si>
    <t>TASKS</t>
  </si>
  <si>
    <t>CAP</t>
  </si>
  <si>
    <t>BAR CAP</t>
  </si>
  <si>
    <t>CAS/CASEVAC</t>
  </si>
  <si>
    <t>GCI</t>
  </si>
  <si>
    <t>C2</t>
  </si>
  <si>
    <t>JTAC</t>
  </si>
  <si>
    <t>BROADSWORD 81</t>
  </si>
  <si>
    <t>BROADSWORD 41</t>
  </si>
  <si>
    <t>BROADSWORD 21</t>
  </si>
  <si>
    <t>FLIGHTS/CALLSIGNS</t>
  </si>
  <si>
    <t>REFUEL</t>
  </si>
  <si>
    <t>Refuelling Required</t>
  </si>
  <si>
    <t>Refuelling Taken</t>
  </si>
  <si>
    <t>Climb</t>
  </si>
  <si>
    <t>ffpm</t>
  </si>
  <si>
    <t>Rejoin</t>
  </si>
  <si>
    <t>Launch</t>
  </si>
  <si>
    <t>Fuel used includes Launch, Rejoin and Climb values</t>
  </si>
  <si>
    <t>LEG FUEL</t>
  </si>
  <si>
    <t>Z - POP</t>
  </si>
  <si>
    <t>TTT</t>
  </si>
  <si>
    <t>BASE</t>
  </si>
  <si>
    <t>KTAS</t>
  </si>
  <si>
    <t>ft desired rel alt</t>
  </si>
  <si>
    <t>ft Desired apogee</t>
  </si>
  <si>
    <t>ft Roll-in</t>
  </si>
  <si>
    <t>ft ingress AGL</t>
  </si>
  <si>
    <t>ft calculated apogee</t>
  </si>
  <si>
    <t>secs desired sighting</t>
  </si>
  <si>
    <t>Total + SOP Reserve</t>
  </si>
  <si>
    <t>HACK</t>
  </si>
  <si>
    <t>nm from Recovery/Final AAR</t>
  </si>
  <si>
    <t>NM</t>
  </si>
  <si>
    <t>INTERVAL</t>
  </si>
  <si>
    <t>POP-UP ATTACK</t>
  </si>
  <si>
    <t>TARGETS</t>
  </si>
  <si>
    <t>ALPHA</t>
  </si>
  <si>
    <t>BRAVO</t>
  </si>
  <si>
    <t>CHARLIE</t>
  </si>
  <si>
    <t>DELTA</t>
  </si>
  <si>
    <t>FUN MAP</t>
  </si>
  <si>
    <t>SHANK 5-1</t>
  </si>
  <si>
    <t>ECHO</t>
  </si>
  <si>
    <t>FOXTROT</t>
  </si>
  <si>
    <t>NOTES</t>
  </si>
  <si>
    <t>Al Dhafra Ramp Coordinates</t>
  </si>
  <si>
    <t>RANGE BM54</t>
  </si>
  <si>
    <t>RANGE BM35</t>
  </si>
  <si>
    <t>QESHM ISLAND</t>
  </si>
  <si>
    <t>FARP BANDAR</t>
  </si>
  <si>
    <t>LAVAN EAST</t>
  </si>
  <si>
    <t>LAVAN WEST</t>
  </si>
  <si>
    <t>SUPPORT</t>
  </si>
  <si>
    <t>Agency</t>
  </si>
  <si>
    <t>Callsign</t>
  </si>
  <si>
    <t>Freq</t>
  </si>
  <si>
    <t>Btn</t>
  </si>
  <si>
    <t>TCN</t>
  </si>
  <si>
    <t>Task</t>
  </si>
  <si>
    <t>Notes</t>
  </si>
  <si>
    <t>ARCO 1-1</t>
  </si>
  <si>
    <t>TANKER</t>
  </si>
  <si>
    <t>SHELL 1-1</t>
  </si>
  <si>
    <t>SHELL 4-1</t>
  </si>
  <si>
    <t>TRACK WK / FL160 / KC130</t>
  </si>
  <si>
    <t>TEXACO 1-1</t>
  </si>
  <si>
    <t>ARCO 2-1</t>
  </si>
  <si>
    <t>SHELL 2-1</t>
  </si>
  <si>
    <t>ARCO 3-1</t>
  </si>
  <si>
    <t>TRACK DP / FL160 / KC130</t>
  </si>
  <si>
    <t>SHELL 3-1</t>
  </si>
  <si>
    <t>TANKER TRACKS</t>
  </si>
  <si>
    <t>FARP 
Soft structures, BTRs, MANPADs</t>
  </si>
  <si>
    <t>Town and Airfield
MTB and BTR. Possible SAM</t>
  </si>
  <si>
    <t>Island West
MTB and BTR. Possible SAM</t>
  </si>
  <si>
    <t>GOLF</t>
  </si>
  <si>
    <t>HOTEL</t>
  </si>
  <si>
    <t>INDIA</t>
  </si>
  <si>
    <t>JULIET</t>
  </si>
  <si>
    <t>KILO</t>
  </si>
  <si>
    <t>RANGE YG77</t>
  </si>
  <si>
    <t>TRACK YH-BN / FL160 / KC130</t>
  </si>
  <si>
    <t>RANGE BM64</t>
  </si>
  <si>
    <t>105Y</t>
  </si>
  <si>
    <t>TRACK WK / FL240 / KC135</t>
  </si>
  <si>
    <t>TRACK WK / FL200 / KC135M</t>
  </si>
  <si>
    <t>TRACK XK-YK / FL160 / KC135M</t>
  </si>
  <si>
    <t>TRACK XK-YK / FL200 / KC135M</t>
  </si>
  <si>
    <t>TRACK YH-BN / FL200 / KC135M</t>
  </si>
  <si>
    <t>TRACK DP / FL200 / KC135M</t>
  </si>
  <si>
    <t>TRACK XK-YK / FL240 / KC135</t>
  </si>
  <si>
    <t>ARCO 4-1</t>
  </si>
  <si>
    <t>35Y</t>
  </si>
  <si>
    <t>115Y</t>
  </si>
  <si>
    <t>118Y</t>
  </si>
  <si>
    <t>36Y</t>
  </si>
  <si>
    <t>116Y</t>
  </si>
  <si>
    <t>37Y</t>
  </si>
  <si>
    <t>117Y</t>
  </si>
  <si>
    <t>119Y</t>
  </si>
  <si>
    <t>TEXACO 4-1</t>
  </si>
  <si>
    <t>120Y</t>
  </si>
  <si>
    <t>TEXACO 2-1</t>
  </si>
  <si>
    <t>TEXACO 3-1</t>
  </si>
  <si>
    <t>106Y</t>
  </si>
  <si>
    <t>107Y</t>
  </si>
  <si>
    <t>TRACK YH-BN / FL240 / KC135</t>
  </si>
  <si>
    <t>TRACK DP / FL240 / KC135</t>
  </si>
  <si>
    <t>N24°11.350 E053°42.433</t>
  </si>
  <si>
    <t>N24°01.567 E054°23.967</t>
  </si>
  <si>
    <t>N23°56.100 E054°34.483</t>
  </si>
  <si>
    <t>N23°56.000 E054°43.583</t>
  </si>
  <si>
    <t>N26°55.500 E056°05.500</t>
  </si>
  <si>
    <t>N26°42.650 E054°20.100</t>
  </si>
  <si>
    <t>N26°48.117 E053°21.350</t>
  </si>
  <si>
    <t>N26°50.467 E053°10.800</t>
  </si>
  <si>
    <r>
      <rPr>
        <b/>
        <sz val="14"/>
        <rFont val="Arial Narrow"/>
        <family val="2"/>
      </rPr>
      <t>60:</t>
    </r>
    <r>
      <rPr>
        <sz val="14"/>
        <rFont val="Arial Narrow"/>
        <family val="2"/>
      </rPr>
      <t xml:space="preserve"> N24°14.997 E054°33.325
</t>
    </r>
    <r>
      <rPr>
        <b/>
        <sz val="14"/>
        <rFont val="Arial Narrow"/>
        <family val="2"/>
      </rPr>
      <t>61:</t>
    </r>
    <r>
      <rPr>
        <sz val="14"/>
        <rFont val="Arial Narrow"/>
        <family val="2"/>
      </rPr>
      <t xml:space="preserve"> N24°14.988 E054°33.339
</t>
    </r>
    <r>
      <rPr>
        <b/>
        <sz val="14"/>
        <rFont val="Arial Narrow"/>
        <family val="2"/>
      </rPr>
      <t>62:</t>
    </r>
    <r>
      <rPr>
        <sz val="14"/>
        <rFont val="Arial Narrow"/>
        <family val="2"/>
      </rPr>
      <t xml:space="preserve"> N24°14.978 E054°33.353
</t>
    </r>
    <r>
      <rPr>
        <b/>
        <sz val="14"/>
        <rFont val="Arial Narrow"/>
        <family val="2"/>
      </rPr>
      <t>63:</t>
    </r>
    <r>
      <rPr>
        <sz val="14"/>
        <rFont val="Arial Narrow"/>
        <family val="2"/>
      </rPr>
      <t xml:space="preserve"> N24°14.968 E054°33.367
</t>
    </r>
    <r>
      <rPr>
        <b/>
        <sz val="14"/>
        <rFont val="Arial Narrow"/>
        <family val="2"/>
      </rPr>
      <t>64:</t>
    </r>
    <r>
      <rPr>
        <sz val="14"/>
        <rFont val="Arial Narrow"/>
        <family val="2"/>
      </rPr>
      <t xml:space="preserve"> N24°14.959 E054°33.380</t>
    </r>
  </si>
  <si>
    <r>
      <rPr>
        <b/>
        <sz val="14"/>
        <rFont val="Arial Narrow"/>
        <family val="2"/>
      </rPr>
      <t>65:</t>
    </r>
    <r>
      <rPr>
        <sz val="14"/>
        <rFont val="Arial Narrow"/>
        <family val="2"/>
      </rPr>
      <t xml:space="preserve"> N24°14.951 E054°33.395
</t>
    </r>
    <r>
      <rPr>
        <b/>
        <sz val="14"/>
        <rFont val="Arial Narrow"/>
        <family val="2"/>
      </rPr>
      <t>66:</t>
    </r>
    <r>
      <rPr>
        <sz val="14"/>
        <rFont val="Arial Narrow"/>
        <family val="2"/>
      </rPr>
      <t xml:space="preserve"> N24°14.941 E054°33.408
</t>
    </r>
    <r>
      <rPr>
        <b/>
        <sz val="14"/>
        <rFont val="Arial Narrow"/>
        <family val="2"/>
      </rPr>
      <t>67:</t>
    </r>
    <r>
      <rPr>
        <sz val="14"/>
        <rFont val="Arial Narrow"/>
        <family val="2"/>
      </rPr>
      <t xml:space="preserve"> N24°14.931 E054°33.422
</t>
    </r>
    <r>
      <rPr>
        <b/>
        <sz val="14"/>
        <rFont val="Arial Narrow"/>
        <family val="2"/>
      </rPr>
      <t>68:</t>
    </r>
    <r>
      <rPr>
        <sz val="14"/>
        <rFont val="Arial Narrow"/>
        <family val="2"/>
      </rPr>
      <t xml:space="preserve"> N24°14.923 E054°33.434
</t>
    </r>
    <r>
      <rPr>
        <b/>
        <sz val="14"/>
        <rFont val="Arial Narrow"/>
        <family val="2"/>
      </rPr>
      <t>69:</t>
    </r>
    <r>
      <rPr>
        <sz val="14"/>
        <rFont val="Arial Narrow"/>
        <family val="2"/>
      </rPr>
      <t xml:space="preserve"> N24°14.912 E054°33.449</t>
    </r>
  </si>
  <si>
    <r>
      <rPr>
        <b/>
        <sz val="14"/>
        <rFont val="Arial Narrow"/>
        <family val="2"/>
      </rPr>
      <t>Al Dhafra ILS</t>
    </r>
    <r>
      <rPr>
        <sz val="14"/>
        <rFont val="Arial Narrow"/>
        <family val="2"/>
      </rPr>
      <t xml:space="preserve">
31L 109.100 / 308°
31R 111.200 / 308°
13L 114.900 / 128°
13R 108.700 / 128°</t>
    </r>
  </si>
  <si>
    <t>Location</t>
  </si>
  <si>
    <t>PG</t>
  </si>
  <si>
    <r>
      <t>BM35 Range Control Local:</t>
    </r>
    <r>
      <rPr>
        <b/>
        <sz val="12"/>
        <color rgb="FF000000"/>
        <rFont val="Arial Narrow"/>
        <family val="2"/>
      </rPr>
      <t xml:space="preserve"> 251.200 AM</t>
    </r>
    <r>
      <rPr>
        <sz val="12"/>
        <color rgb="FF000000"/>
        <rFont val="Arial Narrow"/>
        <family val="2"/>
      </rPr>
      <t xml:space="preserve">
Tanks and BMPs South-West of Al Dhafra</t>
    </r>
  </si>
  <si>
    <r>
      <t xml:space="preserve">BM64 Range Control Local: </t>
    </r>
    <r>
      <rPr>
        <b/>
        <sz val="12"/>
        <color rgb="FF000000"/>
        <rFont val="Arial Narrow"/>
        <family val="2"/>
      </rPr>
      <t xml:space="preserve">251.400 AM
</t>
    </r>
    <r>
      <rPr>
        <sz val="12"/>
        <color rgb="FF000000"/>
        <rFont val="Arial Narrow"/>
        <family val="2"/>
      </rPr>
      <t>BM64 Bomb Targets:</t>
    </r>
    <r>
      <rPr>
        <b/>
        <sz val="12"/>
        <color rgb="FF000000"/>
        <rFont val="Arial Narrow"/>
        <family val="2"/>
      </rPr>
      <t xml:space="preserve"> N23°55.501 E054°43.612
</t>
    </r>
    <r>
      <rPr>
        <sz val="12"/>
        <color rgb="FF000000"/>
        <rFont val="Arial Narrow"/>
        <family val="2"/>
      </rPr>
      <t>BM64 Static Targets:</t>
    </r>
    <r>
      <rPr>
        <b/>
        <sz val="12"/>
        <color rgb="FF000000"/>
        <rFont val="Arial Narrow"/>
        <family val="2"/>
      </rPr>
      <t xml:space="preserve"> N23°56.110 E054°43.584</t>
    </r>
  </si>
  <si>
    <t>TARGET AREAS</t>
  </si>
  <si>
    <t>Al Dhafra ILS: 31R 111.2/308 - 31L 109.1-308 - 13L 114.9/128 13R 108.7/128
Al Minhad ILS: 27 110.75/270 - 09 110.7/090</t>
  </si>
  <si>
    <r>
      <t xml:space="preserve">YG77 Range Control Local: </t>
    </r>
    <r>
      <rPr>
        <b/>
        <sz val="12"/>
        <color rgb="FF000000"/>
        <rFont val="Arial Narrow"/>
        <family val="2"/>
      </rPr>
      <t>251.100 AM</t>
    </r>
    <r>
      <rPr>
        <sz val="12"/>
        <color rgb="FF000000"/>
        <rFont val="Arial Narrow"/>
        <family val="2"/>
      </rPr>
      <t xml:space="preserve">
YG77 EAST </t>
    </r>
    <r>
      <rPr>
        <b/>
        <sz val="12"/>
        <color rgb="FF000000"/>
        <rFont val="Arial Narrow"/>
        <family val="2"/>
      </rPr>
      <t xml:space="preserve">N24°12.593 E053°42.652
</t>
    </r>
    <r>
      <rPr>
        <sz val="12"/>
        <color rgb="FF000000"/>
        <rFont val="Arial Narrow"/>
        <family val="2"/>
      </rPr>
      <t>YG77 WEST</t>
    </r>
    <r>
      <rPr>
        <b/>
        <sz val="12"/>
        <color rgb="FF000000"/>
        <rFont val="Arial Narrow"/>
        <family val="2"/>
      </rPr>
      <t xml:space="preserve"> N24°11.639 E053°41.659</t>
    </r>
  </si>
  <si>
    <r>
      <t xml:space="preserve">BM54 Range Control Local: </t>
    </r>
    <r>
      <rPr>
        <b/>
        <sz val="12"/>
        <color rgb="FF000000"/>
        <rFont val="Arial Narrow"/>
        <family val="2"/>
      </rPr>
      <t>251.300 AM</t>
    </r>
    <r>
      <rPr>
        <sz val="12"/>
        <color rgb="FF000000"/>
        <rFont val="Arial Narrow"/>
        <family val="2"/>
      </rPr>
      <t xml:space="preserve">
BM54 EAST </t>
    </r>
    <r>
      <rPr>
        <b/>
        <sz val="12"/>
        <color rgb="FF000000"/>
        <rFont val="Arial Narrow"/>
        <family val="2"/>
      </rPr>
      <t>N23°56.435 E054°34.845</t>
    </r>
    <r>
      <rPr>
        <sz val="12"/>
        <color rgb="FF000000"/>
        <rFont val="Arial Narrow"/>
        <family val="2"/>
      </rPr>
      <t xml:space="preserve">
BM54 WEST </t>
    </r>
    <r>
      <rPr>
        <b/>
        <sz val="12"/>
        <color rgb="FF000000"/>
        <rFont val="Arial Narrow"/>
        <family val="2"/>
      </rPr>
      <t>N23°56.423 E054°34.125</t>
    </r>
  </si>
  <si>
    <t>RANGE CR94</t>
  </si>
  <si>
    <t>N27°29.606 E055°56.181</t>
  </si>
  <si>
    <t>CR94 Range Control Local: 251.500 AM
CR94 EAST N27°29.624 E055°56.919
CR94 WEST N27°29.613 E055°55.438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</si>
</sst>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6">
    <numFmt numFmtId="43" formatCode="_-* #,##0.00_-;\-* #,##0.00_-;_-* &quot;-&quot;??_-;_-@_-"/>
    <numFmt numFmtId="164" formatCode="_-* #,##0_-;\-* #,##0_-;_-* &quot;-&quot;??_-;_-@_-"/>
    <numFmt numFmtId="165" formatCode="[$-F400]h:mm:ss"/>
    <numFmt numFmtId="166" formatCode="0.0"/>
    <numFmt numFmtId="167" formatCode="[mm]\+ss"/>
    <numFmt numFmtId="168" formatCode="0.000"/>
  </numFmts>
  <fonts count="30" x14ac:knownFonts="1">
    <font>
      <sz val="11"/>
      <color rgb="FF000000"/>
      <name val="Calibri"/>
    </font>
    <font>
      <sz val="11"/>
      <color theme="1"/>
      <name val="Calibri"/>
      <family val="2"/>
      <scheme val="minor"/>
    </font>
    <font>
      <sz val="11"/>
      <color rgb="FF000000"/>
      <name val="Calibri"/>
      <family val="2"/>
    </font>
    <font>
      <sz val="11"/>
      <color rgb="FF000000"/>
      <name val="Calibri"/>
      <family val="2"/>
    </font>
    <font>
      <b/>
      <sz val="11"/>
      <color theme="1"/>
      <name val="Calibri"/>
      <family val="2"/>
      <scheme val="minor"/>
    </font>
    <font>
      <b/>
      <sz val="11"/>
      <color rgb="FF000000"/>
      <name val="Calibri"/>
      <family val="2"/>
    </font>
    <font>
      <b/>
      <sz val="14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  <font>
      <b/>
      <u/>
      <sz val="12"/>
      <color rgb="FFC00000"/>
      <name val="Calibri"/>
      <family val="2"/>
      <scheme val="minor"/>
    </font>
    <font>
      <b/>
      <sz val="12"/>
      <color rgb="FFC00000"/>
      <name val="Calibri"/>
      <family val="2"/>
      <scheme val="minor"/>
    </font>
    <font>
      <b/>
      <sz val="11"/>
      <color rgb="FFC00000"/>
      <name val="Calibri"/>
      <family val="2"/>
      <scheme val="minor"/>
    </font>
    <font>
      <b/>
      <sz val="14"/>
      <color rgb="FFC00000"/>
      <name val="Calibri"/>
      <family val="2"/>
      <scheme val="minor"/>
    </font>
    <font>
      <b/>
      <u/>
      <sz val="11"/>
      <color theme="1"/>
      <name val="Calibri"/>
      <family val="2"/>
      <scheme val="minor"/>
    </font>
    <font>
      <sz val="11"/>
      <name val="Calibri"/>
      <family val="2"/>
    </font>
    <font>
      <b/>
      <sz val="14"/>
      <name val="Calibri"/>
      <family val="2"/>
      <scheme val="minor"/>
    </font>
    <font>
      <b/>
      <sz val="16"/>
      <color rgb="FF000000"/>
      <name val="Arial Narrow"/>
      <family val="2"/>
    </font>
    <font>
      <sz val="14"/>
      <color rgb="FF000000"/>
      <name val="Arial Narrow"/>
      <family val="2"/>
    </font>
    <font>
      <sz val="11"/>
      <color rgb="FF000000"/>
      <name val="Arial Narrow"/>
      <family val="2"/>
    </font>
    <font>
      <b/>
      <sz val="14"/>
      <color theme="0"/>
      <name val="Arial Narrow"/>
      <family val="2"/>
    </font>
    <font>
      <b/>
      <sz val="14"/>
      <color rgb="FF000000"/>
      <name val="Arial Narrow"/>
      <family val="2"/>
    </font>
    <font>
      <sz val="10"/>
      <color rgb="FF000000"/>
      <name val="Arial Narrow"/>
      <family val="2"/>
    </font>
    <font>
      <b/>
      <sz val="14"/>
      <name val="Arial Narrow"/>
      <family val="2"/>
    </font>
    <font>
      <b/>
      <sz val="14"/>
      <color rgb="FF00B050"/>
      <name val="Arial Narrow"/>
      <family val="2"/>
    </font>
    <font>
      <b/>
      <sz val="14"/>
      <color rgb="FFFF0000"/>
      <name val="Arial Narrow"/>
      <family val="2"/>
    </font>
    <font>
      <b/>
      <sz val="11"/>
      <color theme="0"/>
      <name val="Calibri"/>
      <family val="2"/>
    </font>
    <font>
      <b/>
      <sz val="14"/>
      <color theme="1"/>
      <name val="Arial Narrow"/>
      <family val="2"/>
    </font>
    <font>
      <sz val="14"/>
      <name val="Arial Narrow"/>
      <family val="2"/>
    </font>
    <font>
      <sz val="13"/>
      <color rgb="FF000000"/>
      <name val="Arial Narrow"/>
      <family val="2"/>
    </font>
    <font>
      <sz val="12"/>
      <color rgb="FF000000"/>
      <name val="Arial Narrow"/>
      <family val="2"/>
    </font>
    <font>
      <b/>
      <sz val="12"/>
      <color rgb="FF000000"/>
      <name val="Arial Narrow"/>
      <family val="2"/>
    </font>
  </fonts>
  <fills count="9">
    <fill>
      <patternFill patternType="none"/>
    </fill>
    <fill>
      <patternFill patternType="gray125"/>
    </fill>
    <fill>
      <patternFill patternType="solid">
        <fgColor theme="0" tint="-4.9989318521683403E-2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1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0" tint="-0.34998626667073579"/>
        <bgColor indexed="64"/>
      </patternFill>
    </fill>
  </fills>
  <borders count="45">
    <border>
      <left/>
      <right/>
      <top/>
      <bottom/>
      <diagonal/>
    </border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/>
      <bottom/>
      <diagonal/>
    </border>
    <border>
      <left/>
      <right style="thin">
        <color indexed="64"/>
      </right>
      <top style="dotted">
        <color indexed="64"/>
      </top>
      <bottom style="dotted">
        <color indexed="64"/>
      </bottom>
      <diagonal/>
    </border>
    <border>
      <left/>
      <right/>
      <top style="dotted">
        <color indexed="64"/>
      </top>
      <bottom style="dotted">
        <color indexed="64"/>
      </bottom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 style="thin">
        <color indexed="64"/>
      </top>
      <bottom style="dotted">
        <color indexed="64"/>
      </bottom>
      <diagonal/>
    </border>
    <border>
      <left/>
      <right style="thin">
        <color indexed="64"/>
      </right>
      <top style="thin">
        <color indexed="64"/>
      </top>
      <bottom style="dotted">
        <color indexed="64"/>
      </bottom>
      <diagonal/>
    </border>
    <border>
      <left style="thin">
        <color indexed="64"/>
      </left>
      <right/>
      <top style="dotted">
        <color indexed="64"/>
      </top>
      <bottom style="dotted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/>
      <right/>
      <top style="thin">
        <color indexed="64"/>
      </top>
      <bottom style="dotted">
        <color indexed="64"/>
      </bottom>
      <diagonal/>
    </border>
    <border>
      <left style="medium">
        <color rgb="FF92D050"/>
      </left>
      <right style="medium">
        <color rgb="FF92D050"/>
      </right>
      <top style="medium">
        <color rgb="FF92D050"/>
      </top>
      <bottom style="medium">
        <color rgb="FF92D050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theme="0" tint="-0.249977111117893"/>
      </left>
      <right style="thin">
        <color theme="0" tint="-0.249977111117893"/>
      </right>
      <top style="thin">
        <color theme="0" tint="-0.249977111117893"/>
      </top>
      <bottom style="thin">
        <color theme="0" tint="-0.249977111117893"/>
      </bottom>
      <diagonal/>
    </border>
    <border>
      <left style="medium">
        <color rgb="FF92D050"/>
      </left>
      <right/>
      <top style="medium">
        <color rgb="FF92D050"/>
      </top>
      <bottom/>
      <diagonal/>
    </border>
    <border>
      <left/>
      <right style="medium">
        <color rgb="FF92D050"/>
      </right>
      <top style="medium">
        <color rgb="FF92D050"/>
      </top>
      <bottom/>
      <diagonal/>
    </border>
    <border>
      <left style="medium">
        <color rgb="FF92D050"/>
      </left>
      <right/>
      <top/>
      <bottom style="medium">
        <color rgb="FF92D050"/>
      </bottom>
      <diagonal/>
    </border>
    <border>
      <left/>
      <right style="medium">
        <color rgb="FF92D050"/>
      </right>
      <top/>
      <bottom style="medium">
        <color rgb="FF92D050"/>
      </bottom>
      <diagonal/>
    </border>
    <border>
      <left/>
      <right/>
      <top style="medium">
        <color rgb="FF92D050"/>
      </top>
      <bottom/>
      <diagonal/>
    </border>
    <border>
      <left/>
      <right/>
      <top/>
      <bottom style="medium">
        <color rgb="FF92D050"/>
      </bottom>
      <diagonal/>
    </border>
    <border>
      <left style="thick">
        <color theme="9"/>
      </left>
      <right/>
      <top style="thick">
        <color theme="9"/>
      </top>
      <bottom style="thick">
        <color theme="9"/>
      </bottom>
      <diagonal/>
    </border>
    <border>
      <left/>
      <right/>
      <top style="thick">
        <color theme="9"/>
      </top>
      <bottom style="thick">
        <color theme="9"/>
      </bottom>
      <diagonal/>
    </border>
    <border>
      <left/>
      <right style="thick">
        <color theme="9"/>
      </right>
      <top style="thick">
        <color theme="9"/>
      </top>
      <bottom style="thick">
        <color theme="9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theme="0" tint="-0.249977111117893"/>
      </left>
      <right/>
      <top/>
      <bottom style="thin">
        <color theme="0" tint="-0.249977111117893"/>
      </bottom>
      <diagonal/>
    </border>
    <border>
      <left style="thin">
        <color indexed="64"/>
      </left>
      <right/>
      <top style="dotted">
        <color indexed="64"/>
      </top>
      <bottom/>
      <diagonal/>
    </border>
    <border>
      <left/>
      <right style="thin">
        <color indexed="64"/>
      </right>
      <top style="dotted">
        <color indexed="64"/>
      </top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/>
      <right/>
      <top style="dotted">
        <color indexed="64"/>
      </top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dotted">
        <color indexed="64"/>
      </bottom>
      <diagonal/>
    </border>
    <border>
      <left style="thin">
        <color indexed="64"/>
      </left>
      <right style="thin">
        <color indexed="64"/>
      </right>
      <top style="dotted">
        <color indexed="64"/>
      </top>
      <bottom style="dotted">
        <color indexed="64"/>
      </bottom>
      <diagonal/>
    </border>
    <border>
      <left style="thin">
        <color indexed="64"/>
      </left>
      <right style="thin">
        <color indexed="64"/>
      </right>
      <top/>
      <bottom style="dotted">
        <color indexed="64"/>
      </bottom>
      <diagonal/>
    </border>
    <border>
      <left style="thin">
        <color indexed="64"/>
      </left>
      <right/>
      <top/>
      <bottom style="dotted">
        <color indexed="64"/>
      </bottom>
      <diagonal/>
    </border>
    <border>
      <left/>
      <right/>
      <top/>
      <bottom style="dotted">
        <color indexed="64"/>
      </bottom>
      <diagonal/>
    </border>
    <border>
      <left/>
      <right style="thin">
        <color indexed="64"/>
      </right>
      <top/>
      <bottom style="dotted">
        <color indexed="64"/>
      </bottom>
      <diagonal/>
    </border>
    <border>
      <left style="thin">
        <color indexed="64"/>
      </left>
      <right style="thin">
        <color indexed="64"/>
      </right>
      <top style="dotted">
        <color indexed="64"/>
      </top>
      <bottom/>
      <diagonal/>
    </border>
  </borders>
  <cellStyleXfs count="6">
    <xf numFmtId="0" fontId="0" fillId="0" borderId="0"/>
    <xf numFmtId="43" fontId="3" fillId="0" borderId="0" applyFont="0" applyFill="0" applyBorder="0" applyAlignment="0" applyProtection="0"/>
    <xf numFmtId="0" fontId="1" fillId="0" borderId="1"/>
    <xf numFmtId="0" fontId="7" fillId="0" borderId="1" applyNumberFormat="0" applyFill="0" applyBorder="0" applyAlignment="0" applyProtection="0"/>
    <xf numFmtId="9" fontId="1" fillId="0" borderId="1" applyFont="0" applyFill="0" applyBorder="0" applyAlignment="0" applyProtection="0"/>
    <xf numFmtId="9" fontId="3" fillId="0" borderId="0" applyFont="0" applyFill="0" applyBorder="0" applyAlignment="0" applyProtection="0"/>
  </cellStyleXfs>
  <cellXfs count="278">
    <xf numFmtId="0" fontId="0" fillId="0" borderId="0" xfId="0" applyFont="1" applyAlignment="1"/>
    <xf numFmtId="0" fontId="0" fillId="0" borderId="1" xfId="0" applyFont="1" applyBorder="1" applyAlignment="1">
      <alignment horizontal="center"/>
    </xf>
    <xf numFmtId="0" fontId="0" fillId="0" borderId="0" xfId="0" applyFont="1" applyAlignment="1">
      <alignment horizontal="right"/>
    </xf>
    <xf numFmtId="164" fontId="0" fillId="0" borderId="0" xfId="1" applyNumberFormat="1" applyFont="1" applyAlignment="1"/>
    <xf numFmtId="49" fontId="0" fillId="0" borderId="0" xfId="0" applyNumberFormat="1" applyFont="1" applyAlignment="1"/>
    <xf numFmtId="49" fontId="2" fillId="0" borderId="0" xfId="0" applyNumberFormat="1" applyFont="1" applyAlignment="1"/>
    <xf numFmtId="0" fontId="0" fillId="0" borderId="0" xfId="0" applyFont="1" applyAlignment="1">
      <alignment horizontal="center"/>
    </xf>
    <xf numFmtId="0" fontId="2" fillId="0" borderId="0" xfId="0" applyFont="1" applyAlignment="1">
      <alignment horizontal="right"/>
    </xf>
    <xf numFmtId="164" fontId="2" fillId="6" borderId="2" xfId="0" applyNumberFormat="1" applyFont="1" applyFill="1" applyBorder="1" applyAlignment="1"/>
    <xf numFmtId="164" fontId="0" fillId="6" borderId="2" xfId="0" applyNumberFormat="1" applyFont="1" applyFill="1" applyBorder="1" applyAlignment="1"/>
    <xf numFmtId="164" fontId="0" fillId="6" borderId="2" xfId="1" applyNumberFormat="1" applyFont="1" applyFill="1" applyBorder="1" applyAlignment="1"/>
    <xf numFmtId="0" fontId="5" fillId="0" borderId="0" xfId="0" applyFont="1" applyAlignment="1"/>
    <xf numFmtId="0" fontId="1" fillId="0" borderId="1" xfId="2"/>
    <xf numFmtId="0" fontId="6" fillId="0" borderId="1" xfId="2" applyFont="1" applyAlignment="1">
      <alignment vertical="center"/>
    </xf>
    <xf numFmtId="0" fontId="1" fillId="0" borderId="1" xfId="2" applyAlignment="1">
      <alignment vertical="center"/>
    </xf>
    <xf numFmtId="0" fontId="7" fillId="0" borderId="1" xfId="3"/>
    <xf numFmtId="0" fontId="9" fillId="0" borderId="1" xfId="2" applyFont="1" applyAlignment="1">
      <alignment vertical="center"/>
    </xf>
    <xf numFmtId="0" fontId="1" fillId="0" borderId="1" xfId="2" applyAlignment="1">
      <alignment horizontal="center" vertical="center"/>
    </xf>
    <xf numFmtId="0" fontId="4" fillId="0" borderId="1" xfId="2" applyFont="1"/>
    <xf numFmtId="0" fontId="10" fillId="0" borderId="20" xfId="2" applyFont="1" applyBorder="1" applyAlignment="1">
      <alignment horizontal="center" vertical="center"/>
    </xf>
    <xf numFmtId="0" fontId="1" fillId="3" borderId="22" xfId="2" applyFill="1" applyBorder="1" applyProtection="1">
      <protection locked="0"/>
    </xf>
    <xf numFmtId="0" fontId="1" fillId="0" borderId="17" xfId="2" applyBorder="1"/>
    <xf numFmtId="0" fontId="10" fillId="7" borderId="1" xfId="2" applyFont="1" applyFill="1"/>
    <xf numFmtId="0" fontId="1" fillId="7" borderId="1" xfId="2" applyFill="1"/>
    <xf numFmtId="9" fontId="0" fillId="0" borderId="1" xfId="4" applyFont="1"/>
    <xf numFmtId="0" fontId="10" fillId="0" borderId="1" xfId="2" applyFont="1" applyFill="1"/>
    <xf numFmtId="0" fontId="1" fillId="0" borderId="1" xfId="2" applyFill="1"/>
    <xf numFmtId="0" fontId="1" fillId="0" borderId="1" xfId="2" applyFill="1" applyBorder="1"/>
    <xf numFmtId="0" fontId="1" fillId="0" borderId="1" xfId="2" applyFill="1" applyBorder="1" applyAlignment="1">
      <alignment vertical="center"/>
    </xf>
    <xf numFmtId="0" fontId="1" fillId="0" borderId="1" xfId="2" applyBorder="1"/>
    <xf numFmtId="0" fontId="1" fillId="0" borderId="1" xfId="2" applyBorder="1" applyAlignment="1">
      <alignment vertical="center" wrapText="1"/>
    </xf>
    <xf numFmtId="0" fontId="4" fillId="0" borderId="1" xfId="2" applyFont="1" applyAlignment="1">
      <alignment vertical="center"/>
    </xf>
    <xf numFmtId="0" fontId="10" fillId="0" borderId="1" xfId="2" applyFont="1" applyBorder="1" applyAlignment="1">
      <alignment wrapText="1"/>
    </xf>
    <xf numFmtId="0" fontId="7" fillId="0" borderId="1" xfId="3" applyBorder="1" applyAlignment="1" applyProtection="1">
      <alignment horizontal="center" vertical="center"/>
      <protection locked="0"/>
    </xf>
    <xf numFmtId="0" fontId="6" fillId="0" borderId="1" xfId="2" applyFont="1" applyFill="1" applyBorder="1" applyAlignment="1">
      <alignment horizontal="center" vertical="center"/>
    </xf>
    <xf numFmtId="0" fontId="11" fillId="0" borderId="1" xfId="2" applyFont="1" applyFill="1" applyBorder="1" applyAlignment="1">
      <alignment horizontal="center"/>
    </xf>
    <xf numFmtId="9" fontId="11" fillId="0" borderId="1" xfId="2" applyNumberFormat="1" applyFont="1" applyFill="1" applyBorder="1" applyAlignment="1">
      <alignment horizontal="center"/>
    </xf>
    <xf numFmtId="0" fontId="1" fillId="0" borderId="1" xfId="2" applyFill="1" applyBorder="1" applyAlignment="1">
      <alignment vertical="center" wrapText="1"/>
    </xf>
    <xf numFmtId="0" fontId="6" fillId="3" borderId="32" xfId="2" applyFont="1" applyFill="1" applyBorder="1" applyAlignment="1">
      <alignment horizontal="center" vertical="center"/>
    </xf>
    <xf numFmtId="0" fontId="2" fillId="0" borderId="1" xfId="0" applyFont="1" applyFill="1" applyBorder="1" applyAlignment="1">
      <alignment horizontal="right"/>
    </xf>
    <xf numFmtId="164" fontId="0" fillId="0" borderId="0" xfId="0" applyNumberFormat="1" applyFont="1" applyAlignment="1"/>
    <xf numFmtId="164" fontId="13" fillId="6" borderId="2" xfId="0" applyNumberFormat="1" applyFont="1" applyFill="1" applyBorder="1" applyAlignment="1"/>
    <xf numFmtId="9" fontId="1" fillId="0" borderId="1" xfId="5" applyFont="1" applyFill="1" applyBorder="1"/>
    <xf numFmtId="0" fontId="2" fillId="0" borderId="0" xfId="0" applyFont="1" applyAlignment="1">
      <alignment horizontal="left"/>
    </xf>
    <xf numFmtId="0" fontId="14" fillId="0" borderId="21" xfId="2" applyFont="1" applyFill="1" applyBorder="1" applyAlignment="1">
      <alignment horizontal="center"/>
    </xf>
    <xf numFmtId="0" fontId="2" fillId="0" borderId="0" xfId="0" applyFont="1" applyAlignment="1"/>
    <xf numFmtId="43" fontId="0" fillId="0" borderId="0" xfId="0" applyNumberFormat="1" applyFont="1" applyAlignment="1"/>
    <xf numFmtId="0" fontId="20" fillId="0" borderId="1" xfId="0" applyFont="1" applyFill="1" applyBorder="1" applyAlignment="1" applyProtection="1">
      <alignment vertical="center"/>
      <protection locked="0"/>
    </xf>
    <xf numFmtId="0" fontId="1" fillId="3" borderId="22" xfId="2" applyNumberFormat="1" applyFill="1" applyBorder="1" applyProtection="1">
      <protection locked="0"/>
    </xf>
    <xf numFmtId="0" fontId="14" fillId="6" borderId="21" xfId="2" applyNumberFormat="1" applyFont="1" applyFill="1" applyBorder="1" applyAlignment="1">
      <alignment horizontal="center"/>
    </xf>
    <xf numFmtId="0" fontId="0" fillId="0" borderId="0" xfId="0" applyNumberFormat="1" applyFont="1" applyAlignment="1"/>
    <xf numFmtId="0" fontId="1" fillId="0" borderId="33" xfId="2" applyBorder="1"/>
    <xf numFmtId="9" fontId="0" fillId="0" borderId="0" xfId="5" applyFont="1" applyAlignment="1">
      <alignment horizontal="center"/>
    </xf>
    <xf numFmtId="0" fontId="0" fillId="0" borderId="0" xfId="0" applyFont="1" applyAlignment="1">
      <alignment horizontal="left"/>
    </xf>
    <xf numFmtId="0" fontId="5" fillId="0" borderId="0" xfId="0" applyFont="1" applyAlignment="1">
      <alignment horizontal="right"/>
    </xf>
    <xf numFmtId="0" fontId="17" fillId="0" borderId="0" xfId="0" applyFont="1" applyAlignment="1" applyProtection="1">
      <protection locked="0"/>
    </xf>
    <xf numFmtId="0" fontId="2" fillId="2" borderId="2" xfId="0" applyNumberFormat="1" applyFont="1" applyFill="1" applyBorder="1" applyAlignment="1" applyProtection="1">
      <alignment horizontal="center"/>
      <protection locked="0"/>
    </xf>
    <xf numFmtId="0" fontId="0" fillId="2" borderId="2" xfId="0" applyFont="1" applyFill="1" applyBorder="1" applyAlignment="1" applyProtection="1">
      <alignment horizontal="center"/>
      <protection locked="0"/>
    </xf>
    <xf numFmtId="164" fontId="5" fillId="2" borderId="2" xfId="0" applyNumberFormat="1" applyFont="1" applyFill="1" applyBorder="1" applyAlignment="1" applyProtection="1">
      <protection locked="0"/>
    </xf>
    <xf numFmtId="0" fontId="16" fillId="5" borderId="2" xfId="0" applyFont="1" applyFill="1" applyBorder="1" applyAlignment="1" applyProtection="1">
      <alignment horizontal="center" vertical="center"/>
      <protection locked="0"/>
    </xf>
    <xf numFmtId="0" fontId="16" fillId="0" borderId="0" xfId="0" applyFont="1" applyAlignment="1" applyProtection="1">
      <alignment horizontal="center"/>
      <protection locked="0"/>
    </xf>
    <xf numFmtId="0" fontId="16" fillId="0" borderId="0" xfId="0" applyFont="1" applyAlignment="1" applyProtection="1">
      <protection locked="0"/>
    </xf>
    <xf numFmtId="0" fontId="16" fillId="0" borderId="2" xfId="0" applyFont="1" applyBorder="1" applyAlignment="1" applyProtection="1">
      <alignment horizontal="center"/>
      <protection locked="0"/>
    </xf>
    <xf numFmtId="165" fontId="16" fillId="7" borderId="2" xfId="0" applyNumberFormat="1" applyFont="1" applyFill="1" applyBorder="1" applyAlignment="1" applyProtection="1">
      <alignment horizontal="center"/>
    </xf>
    <xf numFmtId="0" fontId="16" fillId="7" borderId="2" xfId="0" applyFont="1" applyFill="1" applyBorder="1" applyAlignment="1" applyProtection="1">
      <alignment horizontal="center"/>
    </xf>
    <xf numFmtId="0" fontId="16" fillId="2" borderId="2" xfId="0" applyFont="1" applyFill="1" applyBorder="1" applyAlignment="1" applyProtection="1">
      <alignment horizontal="center"/>
      <protection locked="0"/>
    </xf>
    <xf numFmtId="0" fontId="19" fillId="2" borderId="2" xfId="0" applyFont="1" applyFill="1" applyBorder="1" applyAlignment="1" applyProtection="1">
      <alignment horizontal="center"/>
      <protection locked="0"/>
    </xf>
    <xf numFmtId="0" fontId="19" fillId="7" borderId="2" xfId="0" applyFont="1" applyFill="1" applyBorder="1" applyAlignment="1" applyProtection="1">
      <alignment horizontal="center"/>
    </xf>
    <xf numFmtId="0" fontId="19" fillId="0" borderId="2" xfId="0" applyFont="1" applyBorder="1" applyAlignment="1" applyProtection="1">
      <alignment horizontal="center"/>
      <protection locked="0"/>
    </xf>
    <xf numFmtId="0" fontId="16" fillId="0" borderId="0" xfId="0" applyFont="1" applyAlignment="1" applyProtection="1">
      <alignment horizontal="right"/>
      <protection locked="0"/>
    </xf>
    <xf numFmtId="165" fontId="16" fillId="0" borderId="1" xfId="0" applyNumberFormat="1" applyFont="1" applyFill="1" applyBorder="1" applyAlignment="1" applyProtection="1">
      <alignment horizontal="center"/>
    </xf>
    <xf numFmtId="0" fontId="16" fillId="0" borderId="0" xfId="0" quotePrefix="1" applyFont="1" applyAlignment="1" applyProtection="1">
      <alignment horizontal="right"/>
      <protection locked="0"/>
    </xf>
    <xf numFmtId="165" fontId="16" fillId="0" borderId="0" xfId="0" applyNumberFormat="1" applyFont="1" applyAlignment="1" applyProtection="1">
      <alignment horizontal="center"/>
      <protection locked="0"/>
    </xf>
    <xf numFmtId="0" fontId="16" fillId="0" borderId="0" xfId="0" applyFont="1" applyAlignment="1" applyProtection="1">
      <alignment horizontal="left"/>
      <protection locked="0"/>
    </xf>
    <xf numFmtId="0" fontId="16" fillId="0" borderId="0" xfId="0" applyNumberFormat="1" applyFont="1" applyAlignment="1" applyProtection="1">
      <alignment horizontal="center"/>
      <protection locked="0"/>
    </xf>
    <xf numFmtId="166" fontId="0" fillId="0" borderId="0" xfId="0" applyNumberFormat="1" applyFont="1" applyAlignment="1"/>
    <xf numFmtId="167" fontId="16" fillId="7" borderId="2" xfId="0" applyNumberFormat="1" applyFont="1" applyFill="1" applyBorder="1" applyAlignment="1" applyProtection="1">
      <alignment horizontal="center"/>
    </xf>
    <xf numFmtId="167" fontId="19" fillId="7" borderId="2" xfId="0" applyNumberFormat="1" applyFont="1" applyFill="1" applyBorder="1" applyAlignment="1" applyProtection="1">
      <alignment horizontal="center"/>
    </xf>
    <xf numFmtId="167" fontId="22" fillId="7" borderId="2" xfId="0" applyNumberFormat="1" applyFont="1" applyFill="1" applyBorder="1" applyAlignment="1" applyProtection="1">
      <alignment horizontal="center"/>
    </xf>
    <xf numFmtId="167" fontId="23" fillId="7" borderId="2" xfId="0" applyNumberFormat="1" applyFont="1" applyFill="1" applyBorder="1" applyAlignment="1" applyProtection="1">
      <alignment horizontal="center"/>
    </xf>
    <xf numFmtId="0" fontId="5" fillId="0" borderId="0" xfId="0" applyFont="1" applyAlignment="1">
      <alignment horizontal="center"/>
    </xf>
    <xf numFmtId="0" fontId="2" fillId="0" borderId="0" xfId="0" quotePrefix="1" applyFont="1" applyAlignment="1">
      <alignment horizontal="center"/>
    </xf>
    <xf numFmtId="0" fontId="2" fillId="0" borderId="0" xfId="0" applyFont="1" applyAlignment="1">
      <alignment horizontal="center"/>
    </xf>
    <xf numFmtId="0" fontId="0" fillId="0" borderId="1" xfId="0" applyBorder="1"/>
    <xf numFmtId="0" fontId="0" fillId="0" borderId="1" xfId="0" applyFont="1" applyFill="1" applyBorder="1" applyAlignment="1" applyProtection="1">
      <alignment horizontal="center"/>
      <protection locked="0"/>
    </xf>
    <xf numFmtId="0" fontId="16" fillId="0" borderId="9" xfId="0" applyFont="1" applyFill="1" applyBorder="1" applyAlignment="1" applyProtection="1">
      <alignment horizontal="center"/>
    </xf>
    <xf numFmtId="0" fontId="0" fillId="2" borderId="2" xfId="0" applyFont="1" applyFill="1" applyBorder="1" applyAlignment="1"/>
    <xf numFmtId="1" fontId="0" fillId="6" borderId="2" xfId="0" applyNumberFormat="1" applyFont="1" applyFill="1" applyBorder="1" applyAlignment="1"/>
    <xf numFmtId="0" fontId="5" fillId="2" borderId="2" xfId="0" applyFont="1" applyFill="1" applyBorder="1" applyAlignment="1"/>
    <xf numFmtId="0" fontId="5" fillId="6" borderId="2" xfId="0" applyFont="1" applyFill="1" applyBorder="1" applyAlignment="1"/>
    <xf numFmtId="166" fontId="5" fillId="6" borderId="2" xfId="0" applyNumberFormat="1" applyFont="1" applyFill="1" applyBorder="1" applyAlignment="1"/>
    <xf numFmtId="0" fontId="16" fillId="0" borderId="2" xfId="0" applyFont="1" applyFill="1" applyBorder="1" applyAlignment="1" applyProtection="1">
      <alignment horizontal="center"/>
      <protection locked="0"/>
    </xf>
    <xf numFmtId="0" fontId="19" fillId="0" borderId="2" xfId="0" applyFont="1" applyFill="1" applyBorder="1" applyAlignment="1" applyProtection="1">
      <alignment horizontal="center"/>
      <protection locked="0"/>
    </xf>
    <xf numFmtId="167" fontId="16" fillId="7" borderId="2" xfId="0" applyNumberFormat="1" applyFont="1" applyFill="1" applyBorder="1" applyAlignment="1" applyProtection="1">
      <alignment horizontal="center"/>
      <protection locked="0"/>
    </xf>
    <xf numFmtId="2" fontId="16" fillId="0" borderId="0" xfId="0" applyNumberFormat="1" applyFont="1" applyAlignment="1" applyProtection="1">
      <protection locked="0"/>
    </xf>
    <xf numFmtId="0" fontId="16" fillId="0" borderId="2" xfId="0" applyNumberFormat="1" applyFont="1" applyFill="1" applyBorder="1" applyAlignment="1" applyProtection="1">
      <alignment horizontal="center"/>
    </xf>
    <xf numFmtId="0" fontId="23" fillId="0" borderId="2" xfId="0" applyNumberFormat="1" applyFont="1" applyFill="1" applyBorder="1" applyAlignment="1" applyProtection="1">
      <alignment horizontal="center"/>
    </xf>
    <xf numFmtId="0" fontId="16" fillId="2" borderId="2" xfId="0" applyNumberFormat="1" applyFont="1" applyFill="1" applyBorder="1" applyAlignment="1" applyProtection="1">
      <alignment horizontal="center"/>
    </xf>
    <xf numFmtId="0" fontId="22" fillId="2" borderId="2" xfId="0" applyNumberFormat="1" applyFont="1" applyFill="1" applyBorder="1" applyAlignment="1" applyProtection="1">
      <alignment horizontal="center"/>
    </xf>
    <xf numFmtId="0" fontId="23" fillId="2" borderId="2" xfId="0" applyNumberFormat="1" applyFont="1" applyFill="1" applyBorder="1" applyAlignment="1" applyProtection="1">
      <alignment horizontal="center"/>
    </xf>
    <xf numFmtId="167" fontId="0" fillId="0" borderId="0" xfId="0" applyNumberFormat="1" applyFont="1" applyAlignment="1"/>
    <xf numFmtId="0" fontId="2" fillId="5" borderId="2" xfId="0" applyFont="1" applyFill="1" applyBorder="1" applyAlignment="1">
      <alignment horizontal="center" vertical="center"/>
    </xf>
    <xf numFmtId="167" fontId="0" fillId="6" borderId="2" xfId="0" applyNumberFormat="1" applyFont="1" applyFill="1" applyBorder="1" applyAlignment="1">
      <alignment horizontal="center" vertical="center"/>
    </xf>
    <xf numFmtId="0" fontId="0" fillId="2" borderId="36" xfId="0" applyFont="1" applyFill="1" applyBorder="1" applyAlignment="1">
      <alignment horizontal="center" vertical="center"/>
    </xf>
    <xf numFmtId="0" fontId="2" fillId="0" borderId="1" xfId="0" applyFont="1" applyBorder="1" applyAlignment="1"/>
    <xf numFmtId="0" fontId="0" fillId="6" borderId="2" xfId="0" applyFont="1" applyFill="1" applyBorder="1" applyAlignment="1">
      <alignment horizontal="center" vertical="center"/>
    </xf>
    <xf numFmtId="49" fontId="21" fillId="0" borderId="1" xfId="0" applyNumberFormat="1" applyFont="1" applyFill="1" applyBorder="1" applyAlignment="1" applyProtection="1">
      <alignment vertical="center" wrapText="1"/>
      <protection locked="0"/>
    </xf>
    <xf numFmtId="0" fontId="0" fillId="2" borderId="0" xfId="0" applyFont="1" applyFill="1" applyAlignment="1"/>
    <xf numFmtId="0" fontId="0" fillId="6" borderId="0" xfId="0" applyFont="1" applyFill="1" applyAlignment="1"/>
    <xf numFmtId="49" fontId="16" fillId="5" borderId="10" xfId="0" applyNumberFormat="1" applyFont="1" applyFill="1" applyBorder="1" applyAlignment="1" applyProtection="1">
      <alignment horizontal="center" vertical="center"/>
    </xf>
    <xf numFmtId="49" fontId="16" fillId="0" borderId="38" xfId="0" applyNumberFormat="1" applyFont="1" applyBorder="1" applyAlignment="1" applyProtection="1">
      <alignment horizontal="center" vertical="center"/>
      <protection locked="0"/>
    </xf>
    <xf numFmtId="49" fontId="16" fillId="2" borderId="39" xfId="0" applyNumberFormat="1" applyFont="1" applyFill="1" applyBorder="1" applyAlignment="1" applyProtection="1">
      <alignment horizontal="center" vertical="center"/>
      <protection locked="0"/>
    </xf>
    <xf numFmtId="49" fontId="16" fillId="0" borderId="39" xfId="0" applyNumberFormat="1" applyFont="1" applyBorder="1" applyAlignment="1" applyProtection="1">
      <alignment horizontal="center" vertical="center"/>
      <protection locked="0"/>
    </xf>
    <xf numFmtId="49" fontId="16" fillId="2" borderId="40" xfId="0" applyNumberFormat="1" applyFont="1" applyFill="1" applyBorder="1" applyAlignment="1" applyProtection="1">
      <alignment horizontal="center" vertical="center"/>
      <protection locked="0"/>
    </xf>
    <xf numFmtId="49" fontId="16" fillId="2" borderId="44" xfId="0" applyNumberFormat="1" applyFont="1" applyFill="1" applyBorder="1" applyAlignment="1" applyProtection="1">
      <alignment horizontal="center" vertical="center"/>
      <protection locked="0"/>
    </xf>
    <xf numFmtId="49" fontId="16" fillId="0" borderId="39" xfId="0" applyNumberFormat="1" applyFont="1" applyBorder="1" applyAlignment="1" applyProtection="1">
      <alignment horizontal="center" vertical="center"/>
      <protection locked="0"/>
    </xf>
    <xf numFmtId="49" fontId="16" fillId="2" borderId="39" xfId="0" applyNumberFormat="1" applyFont="1" applyFill="1" applyBorder="1" applyAlignment="1" applyProtection="1">
      <alignment horizontal="center" vertical="center"/>
      <protection locked="0"/>
    </xf>
    <xf numFmtId="49" fontId="16" fillId="2" borderId="40" xfId="0" applyNumberFormat="1" applyFont="1" applyFill="1" applyBorder="1" applyAlignment="1" applyProtection="1">
      <alignment horizontal="center" vertical="center"/>
      <protection locked="0"/>
    </xf>
    <xf numFmtId="49" fontId="16" fillId="0" borderId="39" xfId="0" applyNumberFormat="1" applyFont="1" applyFill="1" applyBorder="1" applyAlignment="1" applyProtection="1">
      <alignment horizontal="center" vertical="center"/>
      <protection locked="0"/>
    </xf>
    <xf numFmtId="0" fontId="16" fillId="0" borderId="15" xfId="0" applyFont="1" applyFill="1" applyBorder="1" applyAlignment="1" applyProtection="1">
      <alignment horizontal="center" vertical="center" wrapText="1"/>
      <protection locked="0"/>
    </xf>
    <xf numFmtId="0" fontId="16" fillId="0" borderId="9" xfId="0" applyFont="1" applyFill="1" applyBorder="1" applyAlignment="1" applyProtection="1">
      <alignment horizontal="center" vertical="center" wrapText="1"/>
      <protection locked="0"/>
    </xf>
    <xf numFmtId="0" fontId="16" fillId="0" borderId="11" xfId="0" applyFont="1" applyFill="1" applyBorder="1" applyAlignment="1" applyProtection="1">
      <alignment horizontal="center" vertical="center" wrapText="1"/>
      <protection locked="0"/>
    </xf>
    <xf numFmtId="0" fontId="16" fillId="0" borderId="5" xfId="0" applyFont="1" applyFill="1" applyBorder="1" applyAlignment="1" applyProtection="1">
      <alignment horizontal="center" vertical="center" wrapText="1"/>
      <protection locked="0"/>
    </xf>
    <xf numFmtId="0" fontId="16" fillId="0" borderId="1" xfId="0" applyFont="1" applyFill="1" applyBorder="1" applyAlignment="1" applyProtection="1">
      <alignment horizontal="center" vertical="center" wrapText="1"/>
      <protection locked="0"/>
    </xf>
    <xf numFmtId="0" fontId="16" fillId="0" borderId="6" xfId="0" applyFont="1" applyFill="1" applyBorder="1" applyAlignment="1" applyProtection="1">
      <alignment horizontal="center" vertical="center" wrapText="1"/>
      <protection locked="0"/>
    </xf>
    <xf numFmtId="0" fontId="16" fillId="0" borderId="15" xfId="0" applyFont="1" applyFill="1" applyBorder="1" applyAlignment="1" applyProtection="1">
      <alignment horizontal="left" vertical="center" wrapText="1"/>
      <protection locked="0"/>
    </xf>
    <xf numFmtId="0" fontId="16" fillId="0" borderId="9" xfId="0" applyFont="1" applyFill="1" applyBorder="1" applyAlignment="1" applyProtection="1">
      <alignment horizontal="left" vertical="center" wrapText="1"/>
      <protection locked="0"/>
    </xf>
    <xf numFmtId="0" fontId="16" fillId="0" borderId="11" xfId="0" applyFont="1" applyFill="1" applyBorder="1" applyAlignment="1" applyProtection="1">
      <alignment horizontal="left" vertical="center" wrapText="1"/>
      <protection locked="0"/>
    </xf>
    <xf numFmtId="0" fontId="16" fillId="0" borderId="5" xfId="0" applyFont="1" applyFill="1" applyBorder="1" applyAlignment="1" applyProtection="1">
      <alignment horizontal="left" vertical="center" wrapText="1"/>
      <protection locked="0"/>
    </xf>
    <xf numFmtId="0" fontId="16" fillId="0" borderId="1" xfId="0" applyFont="1" applyFill="1" applyBorder="1" applyAlignment="1" applyProtection="1">
      <alignment horizontal="left" vertical="center" wrapText="1"/>
      <protection locked="0"/>
    </xf>
    <xf numFmtId="0" fontId="16" fillId="0" borderId="6" xfId="0" applyFont="1" applyFill="1" applyBorder="1" applyAlignment="1" applyProtection="1">
      <alignment horizontal="left" vertical="center" wrapText="1"/>
      <protection locked="0"/>
    </xf>
    <xf numFmtId="0" fontId="16" fillId="0" borderId="16" xfId="0" applyFont="1" applyFill="1" applyBorder="1" applyAlignment="1" applyProtection="1">
      <alignment horizontal="left" vertical="center" wrapText="1"/>
      <protection locked="0"/>
    </xf>
    <xf numFmtId="0" fontId="16" fillId="0" borderId="17" xfId="0" applyFont="1" applyFill="1" applyBorder="1" applyAlignment="1" applyProtection="1">
      <alignment horizontal="left" vertical="center" wrapText="1"/>
      <protection locked="0"/>
    </xf>
    <xf numFmtId="0" fontId="16" fillId="0" borderId="18" xfId="0" applyFont="1" applyFill="1" applyBorder="1" applyAlignment="1" applyProtection="1">
      <alignment horizontal="left" vertical="center" wrapText="1"/>
      <protection locked="0"/>
    </xf>
    <xf numFmtId="49" fontId="25" fillId="0" borderId="15" xfId="0" applyNumberFormat="1" applyFont="1" applyFill="1" applyBorder="1" applyAlignment="1" applyProtection="1">
      <alignment horizontal="left" vertical="center" wrapText="1"/>
      <protection locked="0"/>
    </xf>
    <xf numFmtId="49" fontId="25" fillId="0" borderId="9" xfId="0" applyNumberFormat="1" applyFont="1" applyFill="1" applyBorder="1" applyAlignment="1" applyProtection="1">
      <alignment horizontal="left" vertical="center" wrapText="1"/>
      <protection locked="0"/>
    </xf>
    <xf numFmtId="49" fontId="25" fillId="0" borderId="11" xfId="0" applyNumberFormat="1" applyFont="1" applyFill="1" applyBorder="1" applyAlignment="1" applyProtection="1">
      <alignment horizontal="left" vertical="center" wrapText="1"/>
      <protection locked="0"/>
    </xf>
    <xf numFmtId="49" fontId="25" fillId="0" borderId="5" xfId="0" applyNumberFormat="1" applyFont="1" applyFill="1" applyBorder="1" applyAlignment="1" applyProtection="1">
      <alignment horizontal="left" vertical="center" wrapText="1"/>
      <protection locked="0"/>
    </xf>
    <xf numFmtId="49" fontId="25" fillId="0" borderId="1" xfId="0" applyNumberFormat="1" applyFont="1" applyFill="1" applyBorder="1" applyAlignment="1" applyProtection="1">
      <alignment horizontal="left" vertical="center" wrapText="1"/>
      <protection locked="0"/>
    </xf>
    <xf numFmtId="49" fontId="25" fillId="0" borderId="6" xfId="0" applyNumberFormat="1" applyFont="1" applyFill="1" applyBorder="1" applyAlignment="1" applyProtection="1">
      <alignment horizontal="left" vertical="center" wrapText="1"/>
      <protection locked="0"/>
    </xf>
    <xf numFmtId="49" fontId="25" fillId="0" borderId="16" xfId="0" applyNumberFormat="1" applyFont="1" applyFill="1" applyBorder="1" applyAlignment="1" applyProtection="1">
      <alignment horizontal="left" vertical="center" wrapText="1"/>
      <protection locked="0"/>
    </xf>
    <xf numFmtId="49" fontId="25" fillId="0" borderId="17" xfId="0" applyNumberFormat="1" applyFont="1" applyFill="1" applyBorder="1" applyAlignment="1" applyProtection="1">
      <alignment horizontal="left" vertical="center" wrapText="1"/>
      <protection locked="0"/>
    </xf>
    <xf numFmtId="49" fontId="25" fillId="0" borderId="18" xfId="0" applyNumberFormat="1" applyFont="1" applyFill="1" applyBorder="1" applyAlignment="1" applyProtection="1">
      <alignment horizontal="left" vertical="center" wrapText="1"/>
      <protection locked="0"/>
    </xf>
    <xf numFmtId="0" fontId="15" fillId="0" borderId="2" xfId="0" applyNumberFormat="1" applyFont="1" applyBorder="1" applyAlignment="1" applyProtection="1">
      <alignment horizontal="center" vertical="center" wrapText="1"/>
      <protection locked="0"/>
    </xf>
    <xf numFmtId="0" fontId="16" fillId="0" borderId="2" xfId="0" applyNumberFormat="1" applyFont="1" applyBorder="1" applyAlignment="1" applyProtection="1">
      <alignment horizontal="center" vertical="center" wrapText="1"/>
      <protection locked="0"/>
    </xf>
    <xf numFmtId="0" fontId="15" fillId="0" borderId="2" xfId="0" applyNumberFormat="1" applyFont="1" applyBorder="1" applyAlignment="1" applyProtection="1">
      <alignment horizontal="center" vertical="center"/>
      <protection locked="0"/>
    </xf>
    <xf numFmtId="49" fontId="18" fillId="4" borderId="3" xfId="0" applyNumberFormat="1" applyFont="1" applyFill="1" applyBorder="1" applyAlignment="1" applyProtection="1">
      <alignment horizontal="center" vertical="center"/>
      <protection locked="0"/>
    </xf>
    <xf numFmtId="49" fontId="18" fillId="4" borderId="4" xfId="0" applyNumberFormat="1" applyFont="1" applyFill="1" applyBorder="1" applyAlignment="1" applyProtection="1">
      <alignment horizontal="center" vertical="center"/>
      <protection locked="0"/>
    </xf>
    <xf numFmtId="49" fontId="18" fillId="4" borderId="10" xfId="0" applyNumberFormat="1" applyFont="1" applyFill="1" applyBorder="1" applyAlignment="1" applyProtection="1">
      <alignment horizontal="center" vertical="center"/>
      <protection locked="0"/>
    </xf>
    <xf numFmtId="49" fontId="16" fillId="5" borderId="36" xfId="0" applyNumberFormat="1" applyFont="1" applyFill="1" applyBorder="1" applyAlignment="1" applyProtection="1">
      <alignment horizontal="center" vertical="center" wrapText="1"/>
      <protection locked="0"/>
    </xf>
    <xf numFmtId="49" fontId="25" fillId="8" borderId="3" xfId="0" applyNumberFormat="1" applyFont="1" applyFill="1" applyBorder="1" applyAlignment="1" applyProtection="1">
      <alignment horizontal="center" vertical="center" wrapText="1"/>
      <protection locked="0"/>
    </xf>
    <xf numFmtId="49" fontId="25" fillId="8" borderId="4" xfId="0" applyNumberFormat="1" applyFont="1" applyFill="1" applyBorder="1" applyAlignment="1" applyProtection="1">
      <alignment horizontal="center" vertical="center" wrapText="1"/>
      <protection locked="0"/>
    </xf>
    <xf numFmtId="49" fontId="25" fillId="8" borderId="10" xfId="0" applyNumberFormat="1" applyFont="1" applyFill="1" applyBorder="1" applyAlignment="1" applyProtection="1">
      <alignment horizontal="center" vertical="center" wrapText="1"/>
      <protection locked="0"/>
    </xf>
    <xf numFmtId="49" fontId="16" fillId="5" borderId="3" xfId="0" applyNumberFormat="1" applyFont="1" applyFill="1" applyBorder="1" applyAlignment="1" applyProtection="1">
      <alignment horizontal="center" vertical="center" wrapText="1"/>
      <protection locked="0"/>
    </xf>
    <xf numFmtId="49" fontId="16" fillId="5" borderId="4" xfId="0" applyNumberFormat="1" applyFont="1" applyFill="1" applyBorder="1" applyAlignment="1" applyProtection="1">
      <alignment horizontal="center" vertical="center" wrapText="1"/>
      <protection locked="0"/>
    </xf>
    <xf numFmtId="49" fontId="16" fillId="5" borderId="10" xfId="0" applyNumberFormat="1" applyFont="1" applyFill="1" applyBorder="1" applyAlignment="1" applyProtection="1">
      <alignment horizontal="center" vertical="center" wrapText="1"/>
      <protection locked="0"/>
    </xf>
    <xf numFmtId="49" fontId="16" fillId="0" borderId="12" xfId="0" applyNumberFormat="1" applyFont="1" applyFill="1" applyBorder="1" applyAlignment="1" applyProtection="1">
      <alignment horizontal="center" vertical="center" wrapText="1"/>
      <protection locked="0"/>
    </xf>
    <xf numFmtId="49" fontId="16" fillId="0" borderId="19" xfId="0" applyNumberFormat="1" applyFont="1" applyFill="1" applyBorder="1" applyAlignment="1" applyProtection="1">
      <alignment horizontal="center" vertical="center" wrapText="1"/>
      <protection locked="0"/>
    </xf>
    <xf numFmtId="49" fontId="16" fillId="0" borderId="13" xfId="0" applyNumberFormat="1" applyFont="1" applyFill="1" applyBorder="1" applyAlignment="1" applyProtection="1">
      <alignment horizontal="center" vertical="center" wrapText="1"/>
      <protection locked="0"/>
    </xf>
    <xf numFmtId="49" fontId="16" fillId="0" borderId="9" xfId="0" applyNumberFormat="1" applyFont="1" applyFill="1" applyBorder="1" applyAlignment="1" applyProtection="1">
      <alignment horizontal="left" vertical="center" wrapText="1"/>
      <protection locked="0"/>
    </xf>
    <xf numFmtId="49" fontId="16" fillId="0" borderId="11" xfId="0" applyNumberFormat="1" applyFont="1" applyFill="1" applyBorder="1" applyAlignment="1" applyProtection="1">
      <alignment horizontal="left" vertical="center" wrapText="1"/>
      <protection locked="0"/>
    </xf>
    <xf numFmtId="49" fontId="16" fillId="0" borderId="1" xfId="0" applyNumberFormat="1" applyFont="1" applyFill="1" applyBorder="1" applyAlignment="1" applyProtection="1">
      <alignment horizontal="left" vertical="center" wrapText="1"/>
      <protection locked="0"/>
    </xf>
    <xf numFmtId="49" fontId="16" fillId="0" borderId="6" xfId="0" applyNumberFormat="1" applyFont="1" applyFill="1" applyBorder="1" applyAlignment="1" applyProtection="1">
      <alignment horizontal="left" vertical="center" wrapText="1"/>
      <protection locked="0"/>
    </xf>
    <xf numFmtId="49" fontId="16" fillId="5" borderId="2" xfId="0" applyNumberFormat="1" applyFont="1" applyFill="1" applyBorder="1" applyAlignment="1" applyProtection="1">
      <alignment horizontal="center" vertical="center" wrapText="1"/>
      <protection locked="0"/>
    </xf>
    <xf numFmtId="49" fontId="16" fillId="2" borderId="14" xfId="0" applyNumberFormat="1" applyFont="1" applyFill="1" applyBorder="1" applyAlignment="1" applyProtection="1">
      <alignment horizontal="center" vertical="center" wrapText="1"/>
      <protection locked="0"/>
    </xf>
    <xf numFmtId="49" fontId="16" fillId="2" borderId="8" xfId="0" applyNumberFormat="1" applyFont="1" applyFill="1" applyBorder="1" applyAlignment="1" applyProtection="1">
      <alignment horizontal="center" vertical="center" wrapText="1"/>
      <protection locked="0"/>
    </xf>
    <xf numFmtId="49" fontId="16" fillId="2" borderId="7" xfId="0" applyNumberFormat="1" applyFont="1" applyFill="1" applyBorder="1" applyAlignment="1" applyProtection="1">
      <alignment horizontal="center" vertical="center" wrapText="1"/>
      <protection locked="0"/>
    </xf>
    <xf numFmtId="49" fontId="16" fillId="0" borderId="34" xfId="0" applyNumberFormat="1" applyFont="1" applyFill="1" applyBorder="1" applyAlignment="1" applyProtection="1">
      <alignment horizontal="center" vertical="center" wrapText="1"/>
      <protection locked="0"/>
    </xf>
    <xf numFmtId="49" fontId="16" fillId="0" borderId="37" xfId="0" applyNumberFormat="1" applyFont="1" applyFill="1" applyBorder="1" applyAlignment="1" applyProtection="1">
      <alignment horizontal="center" vertical="center" wrapText="1"/>
      <protection locked="0"/>
    </xf>
    <xf numFmtId="49" fontId="16" fillId="0" borderId="35" xfId="0" applyNumberFormat="1" applyFont="1" applyFill="1" applyBorder="1" applyAlignment="1" applyProtection="1">
      <alignment horizontal="center" vertical="center" wrapText="1"/>
      <protection locked="0"/>
    </xf>
    <xf numFmtId="49" fontId="18" fillId="4" borderId="3" xfId="0" applyNumberFormat="1" applyFont="1" applyFill="1" applyBorder="1" applyAlignment="1" applyProtection="1">
      <alignment horizontal="center" vertical="center" wrapText="1"/>
      <protection locked="0"/>
    </xf>
    <xf numFmtId="49" fontId="18" fillId="4" borderId="4" xfId="0" applyNumberFormat="1" applyFont="1" applyFill="1" applyBorder="1" applyAlignment="1" applyProtection="1">
      <alignment horizontal="center" vertical="center" wrapText="1"/>
      <protection locked="0"/>
    </xf>
    <xf numFmtId="49" fontId="18" fillId="4" borderId="10" xfId="0" applyNumberFormat="1" applyFont="1" applyFill="1" applyBorder="1" applyAlignment="1" applyProtection="1">
      <alignment horizontal="center" vertical="center" wrapText="1"/>
      <protection locked="0"/>
    </xf>
    <xf numFmtId="49" fontId="15" fillId="0" borderId="2" xfId="0" applyNumberFormat="1" applyFont="1" applyBorder="1" applyAlignment="1" applyProtection="1">
      <alignment horizontal="center" vertical="center" wrapText="1"/>
      <protection locked="0"/>
    </xf>
    <xf numFmtId="49" fontId="16" fillId="0" borderId="2" xfId="0" applyNumberFormat="1" applyFont="1" applyBorder="1" applyAlignment="1" applyProtection="1">
      <alignment horizontal="center" vertical="center" wrapText="1"/>
      <protection locked="0"/>
    </xf>
    <xf numFmtId="49" fontId="15" fillId="0" borderId="2" xfId="0" applyNumberFormat="1" applyFont="1" applyBorder="1" applyAlignment="1" applyProtection="1">
      <alignment horizontal="center" vertical="center"/>
      <protection locked="0"/>
    </xf>
    <xf numFmtId="49" fontId="28" fillId="0" borderId="9" xfId="0" applyNumberFormat="1" applyFont="1" applyFill="1" applyBorder="1" applyAlignment="1" applyProtection="1">
      <alignment horizontal="left" vertical="center" wrapText="1"/>
      <protection locked="0"/>
    </xf>
    <xf numFmtId="49" fontId="28" fillId="0" borderId="11" xfId="0" applyNumberFormat="1" applyFont="1" applyFill="1" applyBorder="1" applyAlignment="1" applyProtection="1">
      <alignment horizontal="left" vertical="center" wrapText="1"/>
      <protection locked="0"/>
    </xf>
    <xf numFmtId="49" fontId="28" fillId="0" borderId="1" xfId="0" applyNumberFormat="1" applyFont="1" applyFill="1" applyBorder="1" applyAlignment="1" applyProtection="1">
      <alignment horizontal="left" vertical="center" wrapText="1"/>
      <protection locked="0"/>
    </xf>
    <xf numFmtId="49" fontId="28" fillId="0" borderId="6" xfId="0" applyNumberFormat="1" applyFont="1" applyFill="1" applyBorder="1" applyAlignment="1" applyProtection="1">
      <alignment horizontal="left" vertical="center" wrapText="1"/>
      <protection locked="0"/>
    </xf>
    <xf numFmtId="49" fontId="26" fillId="0" borderId="15" xfId="0" applyNumberFormat="1" applyFont="1" applyFill="1" applyBorder="1" applyAlignment="1" applyProtection="1">
      <alignment horizontal="left" vertical="center" wrapText="1"/>
      <protection locked="0"/>
    </xf>
    <xf numFmtId="49" fontId="26" fillId="0" borderId="9" xfId="0" applyNumberFormat="1" applyFont="1" applyFill="1" applyBorder="1" applyAlignment="1" applyProtection="1">
      <alignment horizontal="left" vertical="center" wrapText="1"/>
      <protection locked="0"/>
    </xf>
    <xf numFmtId="49" fontId="26" fillId="0" borderId="5" xfId="0" applyNumberFormat="1" applyFont="1" applyFill="1" applyBorder="1" applyAlignment="1" applyProtection="1">
      <alignment horizontal="left" vertical="center" wrapText="1"/>
      <protection locked="0"/>
    </xf>
    <xf numFmtId="49" fontId="26" fillId="0" borderId="1" xfId="0" applyNumberFormat="1" applyFont="1" applyFill="1" applyBorder="1" applyAlignment="1" applyProtection="1">
      <alignment horizontal="left" vertical="center" wrapText="1"/>
      <protection locked="0"/>
    </xf>
    <xf numFmtId="49" fontId="26" fillId="0" borderId="16" xfId="0" applyNumberFormat="1" applyFont="1" applyFill="1" applyBorder="1" applyAlignment="1" applyProtection="1">
      <alignment horizontal="left" vertical="center" wrapText="1"/>
      <protection locked="0"/>
    </xf>
    <xf numFmtId="49" fontId="26" fillId="0" borderId="17" xfId="0" applyNumberFormat="1" applyFont="1" applyFill="1" applyBorder="1" applyAlignment="1" applyProtection="1">
      <alignment horizontal="left" vertical="center" wrapText="1"/>
      <protection locked="0"/>
    </xf>
    <xf numFmtId="49" fontId="26" fillId="0" borderId="11" xfId="0" applyNumberFormat="1" applyFont="1" applyFill="1" applyBorder="1" applyAlignment="1" applyProtection="1">
      <alignment horizontal="left" vertical="center" wrapText="1"/>
      <protection locked="0"/>
    </xf>
    <xf numFmtId="49" fontId="26" fillId="0" borderId="6" xfId="0" applyNumberFormat="1" applyFont="1" applyFill="1" applyBorder="1" applyAlignment="1" applyProtection="1">
      <alignment horizontal="left" vertical="center" wrapText="1"/>
      <protection locked="0"/>
    </xf>
    <xf numFmtId="49" fontId="26" fillId="0" borderId="18" xfId="0" applyNumberFormat="1" applyFont="1" applyFill="1" applyBorder="1" applyAlignment="1" applyProtection="1">
      <alignment horizontal="left" vertical="center" wrapText="1"/>
      <protection locked="0"/>
    </xf>
    <xf numFmtId="0" fontId="15" fillId="0" borderId="2" xfId="0" applyNumberFormat="1" applyFont="1" applyBorder="1" applyAlignment="1" applyProtection="1">
      <alignment horizontal="center" vertical="center" wrapText="1"/>
    </xf>
    <xf numFmtId="0" fontId="16" fillId="0" borderId="2" xfId="0" applyNumberFormat="1" applyFont="1" applyBorder="1" applyAlignment="1" applyProtection="1">
      <alignment horizontal="center" vertical="center" wrapText="1"/>
    </xf>
    <xf numFmtId="0" fontId="15" fillId="0" borderId="2" xfId="0" applyNumberFormat="1" applyFont="1" applyBorder="1" applyAlignment="1" applyProtection="1">
      <alignment horizontal="center" vertical="center"/>
    </xf>
    <xf numFmtId="49" fontId="18" fillId="4" borderId="3" xfId="0" applyNumberFormat="1" applyFont="1" applyFill="1" applyBorder="1" applyAlignment="1" applyProtection="1">
      <alignment horizontal="center" vertical="center"/>
    </xf>
    <xf numFmtId="49" fontId="18" fillId="4" borderId="4" xfId="0" applyNumberFormat="1" applyFont="1" applyFill="1" applyBorder="1" applyAlignment="1" applyProtection="1">
      <alignment horizontal="center" vertical="center"/>
    </xf>
    <xf numFmtId="49" fontId="18" fillId="4" borderId="10" xfId="0" applyNumberFormat="1" applyFont="1" applyFill="1" applyBorder="1" applyAlignment="1" applyProtection="1">
      <alignment horizontal="center" vertical="center"/>
    </xf>
    <xf numFmtId="168" fontId="16" fillId="2" borderId="39" xfId="0" applyNumberFormat="1" applyFont="1" applyFill="1" applyBorder="1" applyAlignment="1" applyProtection="1">
      <alignment horizontal="center" vertical="center"/>
      <protection locked="0"/>
    </xf>
    <xf numFmtId="49" fontId="16" fillId="2" borderId="14" xfId="0" applyNumberFormat="1" applyFont="1" applyFill="1" applyBorder="1" applyAlignment="1" applyProtection="1">
      <alignment horizontal="center" vertical="center"/>
      <protection locked="0"/>
    </xf>
    <xf numFmtId="49" fontId="16" fillId="2" borderId="7" xfId="0" applyNumberFormat="1" applyFont="1" applyFill="1" applyBorder="1" applyAlignment="1" applyProtection="1">
      <alignment horizontal="center" vertical="center"/>
      <protection locked="0"/>
    </xf>
    <xf numFmtId="49" fontId="27" fillId="2" borderId="14" xfId="0" applyNumberFormat="1" applyFont="1" applyFill="1" applyBorder="1" applyAlignment="1" applyProtection="1">
      <alignment horizontal="center" vertical="center"/>
      <protection locked="0"/>
    </xf>
    <xf numFmtId="49" fontId="27" fillId="2" borderId="8" xfId="0" applyNumberFormat="1" applyFont="1" applyFill="1" applyBorder="1" applyAlignment="1" applyProtection="1">
      <alignment horizontal="center" vertical="center"/>
      <protection locked="0"/>
    </xf>
    <xf numFmtId="49" fontId="27" fillId="2" borderId="7" xfId="0" applyNumberFormat="1" applyFont="1" applyFill="1" applyBorder="1" applyAlignment="1" applyProtection="1">
      <alignment horizontal="center" vertical="center"/>
      <protection locked="0"/>
    </xf>
    <xf numFmtId="49" fontId="16" fillId="0" borderId="39" xfId="0" applyNumberFormat="1" applyFont="1" applyBorder="1" applyAlignment="1" applyProtection="1">
      <alignment horizontal="center" vertical="center"/>
      <protection locked="0"/>
    </xf>
    <xf numFmtId="49" fontId="16" fillId="0" borderId="14" xfId="0" applyNumberFormat="1" applyFont="1" applyBorder="1" applyAlignment="1" applyProtection="1">
      <alignment horizontal="center" vertical="center"/>
      <protection locked="0"/>
    </xf>
    <xf numFmtId="49" fontId="16" fillId="0" borderId="8" xfId="0" applyNumberFormat="1" applyFont="1" applyBorder="1" applyAlignment="1" applyProtection="1">
      <alignment horizontal="center" vertical="center"/>
      <protection locked="0"/>
    </xf>
    <xf numFmtId="49" fontId="16" fillId="0" borderId="7" xfId="0" applyNumberFormat="1" applyFont="1" applyBorder="1" applyAlignment="1" applyProtection="1">
      <alignment horizontal="center" vertical="center"/>
      <protection locked="0"/>
    </xf>
    <xf numFmtId="168" fontId="16" fillId="0" borderId="39" xfId="0" applyNumberFormat="1" applyFont="1" applyBorder="1" applyAlignment="1" applyProtection="1">
      <alignment horizontal="center" vertical="center"/>
      <protection locked="0"/>
    </xf>
    <xf numFmtId="49" fontId="27" fillId="0" borderId="14" xfId="0" applyNumberFormat="1" applyFont="1" applyBorder="1" applyAlignment="1" applyProtection="1">
      <alignment horizontal="center" vertical="center"/>
      <protection locked="0"/>
    </xf>
    <xf numFmtId="49" fontId="27" fillId="0" borderId="8" xfId="0" applyNumberFormat="1" applyFont="1" applyBorder="1" applyAlignment="1" applyProtection="1">
      <alignment horizontal="center" vertical="center"/>
      <protection locked="0"/>
    </xf>
    <xf numFmtId="49" fontId="27" fillId="0" borderId="7" xfId="0" applyNumberFormat="1" applyFont="1" applyBorder="1" applyAlignment="1" applyProtection="1">
      <alignment horizontal="center" vertical="center"/>
      <protection locked="0"/>
    </xf>
    <xf numFmtId="49" fontId="16" fillId="2" borderId="8" xfId="0" applyNumberFormat="1" applyFont="1" applyFill="1" applyBorder="1" applyAlignment="1" applyProtection="1">
      <alignment horizontal="center" vertical="center"/>
      <protection locked="0"/>
    </xf>
    <xf numFmtId="49" fontId="16" fillId="5" borderId="3" xfId="0" applyNumberFormat="1" applyFont="1" applyFill="1" applyBorder="1" applyAlignment="1" applyProtection="1">
      <alignment horizontal="center" vertical="center"/>
    </xf>
    <xf numFmtId="49" fontId="16" fillId="5" borderId="10" xfId="0" applyNumberFormat="1" applyFont="1" applyFill="1" applyBorder="1" applyAlignment="1" applyProtection="1">
      <alignment horizontal="center" vertical="center"/>
    </xf>
    <xf numFmtId="49" fontId="16" fillId="5" borderId="2" xfId="0" applyNumberFormat="1" applyFont="1" applyFill="1" applyBorder="1" applyAlignment="1" applyProtection="1">
      <alignment horizontal="center" vertical="center"/>
    </xf>
    <xf numFmtId="49" fontId="16" fillId="5" borderId="4" xfId="0" applyNumberFormat="1" applyFont="1" applyFill="1" applyBorder="1" applyAlignment="1" applyProtection="1">
      <alignment horizontal="center" vertical="center"/>
    </xf>
    <xf numFmtId="49" fontId="16" fillId="0" borderId="38" xfId="0" applyNumberFormat="1" applyFont="1" applyBorder="1" applyAlignment="1" applyProtection="1">
      <alignment horizontal="center" vertical="center"/>
      <protection locked="0"/>
    </xf>
    <xf numFmtId="168" fontId="16" fillId="0" borderId="38" xfId="0" applyNumberFormat="1" applyFont="1" applyBorder="1" applyAlignment="1" applyProtection="1">
      <alignment horizontal="center" vertical="center"/>
      <protection locked="0"/>
    </xf>
    <xf numFmtId="49" fontId="16" fillId="0" borderId="12" xfId="0" applyNumberFormat="1" applyFont="1" applyBorder="1" applyAlignment="1" applyProtection="1">
      <alignment horizontal="center" vertical="center"/>
      <protection locked="0"/>
    </xf>
    <xf numFmtId="49" fontId="16" fillId="0" borderId="13" xfId="0" applyNumberFormat="1" applyFont="1" applyBorder="1" applyAlignment="1" applyProtection="1">
      <alignment horizontal="center" vertical="center"/>
      <protection locked="0"/>
    </xf>
    <xf numFmtId="49" fontId="27" fillId="0" borderId="12" xfId="0" applyNumberFormat="1" applyFont="1" applyBorder="1" applyAlignment="1" applyProtection="1">
      <alignment horizontal="center" vertical="center"/>
      <protection locked="0"/>
    </xf>
    <xf numFmtId="49" fontId="27" fillId="0" borderId="19" xfId="0" applyNumberFormat="1" applyFont="1" applyBorder="1" applyAlignment="1" applyProtection="1">
      <alignment horizontal="center" vertical="center"/>
      <protection locked="0"/>
    </xf>
    <xf numFmtId="49" fontId="27" fillId="0" borderId="13" xfId="0" applyNumberFormat="1" applyFont="1" applyBorder="1" applyAlignment="1" applyProtection="1">
      <alignment horizontal="center" vertical="center"/>
      <protection locked="0"/>
    </xf>
    <xf numFmtId="49" fontId="16" fillId="2" borderId="39" xfId="0" applyNumberFormat="1" applyFont="1" applyFill="1" applyBorder="1" applyAlignment="1" applyProtection="1">
      <alignment horizontal="center" vertical="center"/>
      <protection locked="0"/>
    </xf>
    <xf numFmtId="49" fontId="16" fillId="2" borderId="40" xfId="0" applyNumberFormat="1" applyFont="1" applyFill="1" applyBorder="1" applyAlignment="1" applyProtection="1">
      <alignment horizontal="center" vertical="center"/>
      <protection locked="0"/>
    </xf>
    <xf numFmtId="49" fontId="16" fillId="2" borderId="41" xfId="0" applyNumberFormat="1" applyFont="1" applyFill="1" applyBorder="1" applyAlignment="1" applyProtection="1">
      <alignment horizontal="center" vertical="center"/>
      <protection locked="0"/>
    </xf>
    <xf numFmtId="49" fontId="16" fillId="2" borderId="42" xfId="0" applyNumberFormat="1" applyFont="1" applyFill="1" applyBorder="1" applyAlignment="1" applyProtection="1">
      <alignment horizontal="center" vertical="center"/>
      <protection locked="0"/>
    </xf>
    <xf numFmtId="49" fontId="16" fillId="2" borderId="43" xfId="0" applyNumberFormat="1" applyFont="1" applyFill="1" applyBorder="1" applyAlignment="1" applyProtection="1">
      <alignment horizontal="center" vertical="center"/>
      <protection locked="0"/>
    </xf>
    <xf numFmtId="168" fontId="16" fillId="2" borderId="40" xfId="0" applyNumberFormat="1" applyFont="1" applyFill="1" applyBorder="1" applyAlignment="1" applyProtection="1">
      <alignment horizontal="center" vertical="center"/>
      <protection locked="0"/>
    </xf>
    <xf numFmtId="49" fontId="27" fillId="2" borderId="41" xfId="0" applyNumberFormat="1" applyFont="1" applyFill="1" applyBorder="1" applyAlignment="1" applyProtection="1">
      <alignment horizontal="center" vertical="center"/>
      <protection locked="0"/>
    </xf>
    <xf numFmtId="49" fontId="27" fillId="2" borderId="42" xfId="0" applyNumberFormat="1" applyFont="1" applyFill="1" applyBorder="1" applyAlignment="1" applyProtection="1">
      <alignment horizontal="center" vertical="center"/>
      <protection locked="0"/>
    </xf>
    <xf numFmtId="49" fontId="27" fillId="2" borderId="43" xfId="0" applyNumberFormat="1" applyFont="1" applyFill="1" applyBorder="1" applyAlignment="1" applyProtection="1">
      <alignment horizontal="center" vertical="center"/>
      <protection locked="0"/>
    </xf>
    <xf numFmtId="49" fontId="16" fillId="0" borderId="14" xfId="0" applyNumberFormat="1" applyFont="1" applyFill="1" applyBorder="1" applyAlignment="1" applyProtection="1">
      <alignment horizontal="center" vertical="center"/>
      <protection locked="0"/>
    </xf>
    <xf numFmtId="49" fontId="16" fillId="0" borderId="7" xfId="0" applyNumberFormat="1" applyFont="1" applyFill="1" applyBorder="1" applyAlignment="1" applyProtection="1">
      <alignment horizontal="center" vertical="center"/>
      <protection locked="0"/>
    </xf>
    <xf numFmtId="49" fontId="16" fillId="0" borderId="8" xfId="0" applyNumberFormat="1" applyFont="1" applyFill="1" applyBorder="1" applyAlignment="1" applyProtection="1">
      <alignment horizontal="center" vertical="center"/>
      <protection locked="0"/>
    </xf>
    <xf numFmtId="168" fontId="16" fillId="0" borderId="14" xfId="0" applyNumberFormat="1" applyFont="1" applyFill="1" applyBorder="1" applyAlignment="1" applyProtection="1">
      <alignment horizontal="center" vertical="center"/>
      <protection locked="0"/>
    </xf>
    <xf numFmtId="168" fontId="16" fillId="0" borderId="7" xfId="0" applyNumberFormat="1" applyFont="1" applyFill="1" applyBorder="1" applyAlignment="1" applyProtection="1">
      <alignment horizontal="center" vertical="center"/>
      <protection locked="0"/>
    </xf>
    <xf numFmtId="49" fontId="27" fillId="0" borderId="14" xfId="0" applyNumberFormat="1" applyFont="1" applyFill="1" applyBorder="1" applyAlignment="1" applyProtection="1">
      <alignment horizontal="center" vertical="center"/>
      <protection locked="0"/>
    </xf>
    <xf numFmtId="49" fontId="27" fillId="0" borderId="8" xfId="0" applyNumberFormat="1" applyFont="1" applyFill="1" applyBorder="1" applyAlignment="1" applyProtection="1">
      <alignment horizontal="center" vertical="center"/>
      <protection locked="0"/>
    </xf>
    <xf numFmtId="49" fontId="27" fillId="0" borderId="7" xfId="0" applyNumberFormat="1" applyFont="1" applyFill="1" applyBorder="1" applyAlignment="1" applyProtection="1">
      <alignment horizontal="center" vertical="center"/>
      <protection locked="0"/>
    </xf>
    <xf numFmtId="49" fontId="16" fillId="2" borderId="44" xfId="0" applyNumberFormat="1" applyFont="1" applyFill="1" applyBorder="1" applyAlignment="1" applyProtection="1">
      <alignment horizontal="center" vertical="center"/>
      <protection locked="0"/>
    </xf>
    <xf numFmtId="49" fontId="16" fillId="2" borderId="34" xfId="0" applyNumberFormat="1" applyFont="1" applyFill="1" applyBorder="1" applyAlignment="1" applyProtection="1">
      <alignment horizontal="center" vertical="center"/>
      <protection locked="0"/>
    </xf>
    <xf numFmtId="49" fontId="16" fillId="2" borderId="37" xfId="0" applyNumberFormat="1" applyFont="1" applyFill="1" applyBorder="1" applyAlignment="1" applyProtection="1">
      <alignment horizontal="center" vertical="center"/>
      <protection locked="0"/>
    </xf>
    <xf numFmtId="49" fontId="16" fillId="2" borderId="35" xfId="0" applyNumberFormat="1" applyFont="1" applyFill="1" applyBorder="1" applyAlignment="1" applyProtection="1">
      <alignment horizontal="center" vertical="center"/>
      <protection locked="0"/>
    </xf>
    <xf numFmtId="168" fontId="16" fillId="2" borderId="44" xfId="0" applyNumberFormat="1" applyFont="1" applyFill="1" applyBorder="1" applyAlignment="1" applyProtection="1">
      <alignment horizontal="center" vertical="center"/>
      <protection locked="0"/>
    </xf>
    <xf numFmtId="49" fontId="27" fillId="2" borderId="34" xfId="0" applyNumberFormat="1" applyFont="1" applyFill="1" applyBorder="1" applyAlignment="1" applyProtection="1">
      <alignment horizontal="center" vertical="center"/>
      <protection locked="0"/>
    </xf>
    <xf numFmtId="49" fontId="27" fillId="2" borderId="37" xfId="0" applyNumberFormat="1" applyFont="1" applyFill="1" applyBorder="1" applyAlignment="1" applyProtection="1">
      <alignment horizontal="center" vertical="center"/>
      <protection locked="0"/>
    </xf>
    <xf numFmtId="49" fontId="27" fillId="2" borderId="35" xfId="0" applyNumberFormat="1" applyFont="1" applyFill="1" applyBorder="1" applyAlignment="1" applyProtection="1">
      <alignment horizontal="center" vertical="center"/>
      <protection locked="0"/>
    </xf>
    <xf numFmtId="49" fontId="16" fillId="0" borderId="39" xfId="0" applyNumberFormat="1" applyFont="1" applyFill="1" applyBorder="1" applyAlignment="1" applyProtection="1">
      <alignment horizontal="center" vertical="center"/>
      <protection locked="0"/>
    </xf>
    <xf numFmtId="168" fontId="16" fillId="0" borderId="39" xfId="0" applyNumberFormat="1" applyFont="1" applyFill="1" applyBorder="1" applyAlignment="1" applyProtection="1">
      <alignment horizontal="center" vertical="center"/>
      <protection locked="0"/>
    </xf>
    <xf numFmtId="0" fontId="16" fillId="0" borderId="16" xfId="0" applyFont="1" applyFill="1" applyBorder="1" applyAlignment="1" applyProtection="1">
      <alignment horizontal="center" vertical="center" wrapText="1"/>
      <protection locked="0"/>
    </xf>
    <xf numFmtId="0" fontId="16" fillId="0" borderId="17" xfId="0" applyFont="1" applyFill="1" applyBorder="1" applyAlignment="1" applyProtection="1">
      <alignment horizontal="center" vertical="center" wrapText="1"/>
      <protection locked="0"/>
    </xf>
    <xf numFmtId="0" fontId="16" fillId="0" borderId="18" xfId="0" applyFont="1" applyFill="1" applyBorder="1" applyAlignment="1" applyProtection="1">
      <alignment horizontal="center" vertical="center" wrapText="1"/>
      <protection locked="0"/>
    </xf>
    <xf numFmtId="0" fontId="5" fillId="0" borderId="29" xfId="0" applyFont="1" applyBorder="1" applyAlignment="1">
      <alignment horizontal="center"/>
    </xf>
    <xf numFmtId="0" fontId="5" fillId="0" borderId="30" xfId="0" applyFont="1" applyBorder="1" applyAlignment="1">
      <alignment horizontal="center"/>
    </xf>
    <xf numFmtId="0" fontId="5" fillId="0" borderId="31" xfId="0" applyFont="1" applyBorder="1" applyAlignment="1">
      <alignment horizontal="center"/>
    </xf>
    <xf numFmtId="0" fontId="8" fillId="0" borderId="1" xfId="2" applyFont="1" applyAlignment="1">
      <alignment horizontal="center" vertical="center"/>
    </xf>
    <xf numFmtId="0" fontId="10" fillId="0" borderId="1" xfId="2" applyFont="1" applyFill="1" applyBorder="1" applyAlignment="1">
      <alignment horizontal="center" vertical="center"/>
    </xf>
    <xf numFmtId="0" fontId="1" fillId="0" borderId="1" xfId="2" applyFill="1" applyBorder="1" applyAlignment="1">
      <alignment horizontal="center" vertical="center" wrapText="1"/>
    </xf>
    <xf numFmtId="0" fontId="12" fillId="0" borderId="1" xfId="2" applyFont="1" applyBorder="1" applyAlignment="1" applyProtection="1">
      <alignment horizontal="center"/>
      <protection locked="0"/>
    </xf>
    <xf numFmtId="0" fontId="10" fillId="0" borderId="23" xfId="2" applyFont="1" applyBorder="1" applyAlignment="1">
      <alignment horizontal="center" vertical="center" wrapText="1"/>
    </xf>
    <xf numFmtId="0" fontId="10" fillId="0" borderId="27" xfId="2" applyFont="1" applyBorder="1" applyAlignment="1">
      <alignment horizontal="center" vertical="center" wrapText="1"/>
    </xf>
    <xf numFmtId="0" fontId="10" fillId="0" borderId="24" xfId="2" applyFont="1" applyBorder="1" applyAlignment="1">
      <alignment horizontal="center" vertical="center" wrapText="1"/>
    </xf>
    <xf numFmtId="0" fontId="10" fillId="0" borderId="25" xfId="2" applyFont="1" applyBorder="1" applyAlignment="1">
      <alignment horizontal="center" vertical="center" wrapText="1"/>
    </xf>
    <xf numFmtId="0" fontId="10" fillId="0" borderId="28" xfId="2" applyFont="1" applyBorder="1" applyAlignment="1">
      <alignment horizontal="center" vertical="center" wrapText="1"/>
    </xf>
    <xf numFmtId="0" fontId="10" fillId="0" borderId="26" xfId="2" applyFont="1" applyBorder="1" applyAlignment="1">
      <alignment horizontal="center" vertical="center" wrapText="1"/>
    </xf>
    <xf numFmtId="0" fontId="2" fillId="0" borderId="2" xfId="0" applyFont="1" applyBorder="1" applyAlignment="1">
      <alignment horizontal="center"/>
    </xf>
    <xf numFmtId="0" fontId="0" fillId="0" borderId="2" xfId="0" applyFont="1" applyBorder="1" applyAlignment="1">
      <alignment horizontal="center"/>
    </xf>
    <xf numFmtId="0" fontId="2" fillId="0" borderId="15" xfId="0" applyFont="1" applyBorder="1" applyAlignment="1">
      <alignment horizontal="center"/>
    </xf>
    <xf numFmtId="0" fontId="0" fillId="0" borderId="9" xfId="0" applyFont="1" applyBorder="1" applyAlignment="1">
      <alignment horizontal="center"/>
    </xf>
    <xf numFmtId="0" fontId="0" fillId="0" borderId="11" xfId="0" applyFont="1" applyBorder="1" applyAlignment="1">
      <alignment horizontal="center"/>
    </xf>
    <xf numFmtId="0" fontId="0" fillId="0" borderId="5" xfId="0" applyFont="1" applyBorder="1" applyAlignment="1">
      <alignment horizontal="center"/>
    </xf>
    <xf numFmtId="0" fontId="0" fillId="0" borderId="1" xfId="0" applyFont="1" applyBorder="1" applyAlignment="1">
      <alignment horizontal="center"/>
    </xf>
    <xf numFmtId="0" fontId="0" fillId="0" borderId="6" xfId="0" applyFont="1" applyBorder="1" applyAlignment="1">
      <alignment horizontal="center"/>
    </xf>
    <xf numFmtId="0" fontId="0" fillId="0" borderId="16" xfId="0" applyFont="1" applyBorder="1" applyAlignment="1">
      <alignment horizontal="center"/>
    </xf>
    <xf numFmtId="0" fontId="0" fillId="0" borderId="17" xfId="0" applyFont="1" applyBorder="1" applyAlignment="1">
      <alignment horizontal="center"/>
    </xf>
    <xf numFmtId="0" fontId="0" fillId="0" borderId="18" xfId="0" applyFont="1" applyBorder="1" applyAlignment="1">
      <alignment horizontal="center"/>
    </xf>
    <xf numFmtId="0" fontId="0" fillId="0" borderId="15" xfId="0" applyFont="1" applyBorder="1" applyAlignment="1">
      <alignment horizontal="center"/>
    </xf>
    <xf numFmtId="0" fontId="24" fillId="4" borderId="0" xfId="0" applyFont="1" applyFill="1" applyAlignment="1">
      <alignment horizontal="center"/>
    </xf>
    <xf numFmtId="0" fontId="24" fillId="4" borderId="0" xfId="0" applyFont="1" applyFill="1" applyAlignment="1">
      <alignment horizontal="center" vertical="center"/>
    </xf>
  </cellXfs>
  <cellStyles count="6">
    <cellStyle name="Comma" xfId="1" builtinId="3"/>
    <cellStyle name="Hyperlink" xfId="3" builtinId="8"/>
    <cellStyle name="Normal" xfId="0" builtinId="0"/>
    <cellStyle name="Normal 2" xfId="2"/>
    <cellStyle name="Percent" xfId="5" builtinId="5"/>
    <cellStyle name="Percent 2" xfId="4"/>
  </cellStyles>
  <dxfs count="0"/>
  <tableStyles count="0" defaultTableStyle="TableStyleMedium2" defaultPivotStyle="PivotStyleLight16"/>
  <colors>
    <mruColors>
      <color rgb="FF63BE7B"/>
      <color rgb="FFF8696B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theme" Target="theme/theme1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calcChain" Target="calcChain.xml"/><Relationship Id="rId5" Type="http://schemas.openxmlformats.org/officeDocument/2006/relationships/worksheet" Target="worksheets/sheet5.xml"/><Relationship Id="rId10" Type="http://schemas.openxmlformats.org/officeDocument/2006/relationships/sharedStrings" Target="sharedStrings.xml"/><Relationship Id="rId4" Type="http://schemas.openxmlformats.org/officeDocument/2006/relationships/worksheet" Target="worksheets/sheet4.xml"/><Relationship Id="rId9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4" Type="http://schemas.openxmlformats.org/officeDocument/2006/relationships/image" Target="../media/image4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18</xdr:col>
      <xdr:colOff>20159</xdr:colOff>
      <xdr:row>18</xdr:row>
      <xdr:rowOff>12598</xdr:rowOff>
    </xdr:from>
    <xdr:to>
      <xdr:col>35</xdr:col>
      <xdr:colOff>332992</xdr:colOff>
      <xdr:row>42</xdr:row>
      <xdr:rowOff>80633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878159" y="3695598"/>
          <a:ext cx="6789833" cy="4640035"/>
        </a:xfrm>
        <a:prstGeom prst="rect">
          <a:avLst/>
        </a:prstGeom>
      </xdr:spPr>
    </xdr:pic>
    <xdr:clientData/>
  </xdr:twoCellAnchor>
  <xdr:twoCellAnchor editAs="oneCell">
    <xdr:from>
      <xdr:col>36</xdr:col>
      <xdr:colOff>109476</xdr:colOff>
      <xdr:row>2</xdr:row>
      <xdr:rowOff>63499</xdr:rowOff>
    </xdr:from>
    <xdr:to>
      <xdr:col>53</xdr:col>
      <xdr:colOff>248318</xdr:colOff>
      <xdr:row>26</xdr:row>
      <xdr:rowOff>171499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825476" y="698499"/>
          <a:ext cx="6615842" cy="4680000"/>
        </a:xfrm>
        <a:prstGeom prst="rect">
          <a:avLst/>
        </a:prstGeom>
      </xdr:spPr>
    </xdr:pic>
    <xdr:clientData/>
  </xdr:twoCellAnchor>
  <xdr:twoCellAnchor editAs="oneCell">
    <xdr:from>
      <xdr:col>36</xdr:col>
      <xdr:colOff>109361</xdr:colOff>
      <xdr:row>27</xdr:row>
      <xdr:rowOff>49390</xdr:rowOff>
    </xdr:from>
    <xdr:to>
      <xdr:col>53</xdr:col>
      <xdr:colOff>248433</xdr:colOff>
      <xdr:row>51</xdr:row>
      <xdr:rowOff>157390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825361" y="5446890"/>
          <a:ext cx="6616072" cy="4680000"/>
        </a:xfrm>
        <a:prstGeom prst="rect">
          <a:avLst/>
        </a:prstGeom>
      </xdr:spPr>
    </xdr:pic>
    <xdr:clientData/>
  </xdr:twoCellAnchor>
  <xdr:twoCellAnchor editAs="oneCell">
    <xdr:from>
      <xdr:col>54</xdr:col>
      <xdr:colOff>119944</xdr:colOff>
      <xdr:row>2</xdr:row>
      <xdr:rowOff>63500</xdr:rowOff>
    </xdr:from>
    <xdr:to>
      <xdr:col>71</xdr:col>
      <xdr:colOff>259016</xdr:colOff>
      <xdr:row>26</xdr:row>
      <xdr:rowOff>171500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693944" y="698500"/>
          <a:ext cx="6616072" cy="468000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190500</xdr:colOff>
      <xdr:row>2</xdr:row>
      <xdr:rowOff>28574</xdr:rowOff>
    </xdr:from>
    <xdr:to>
      <xdr:col>2</xdr:col>
      <xdr:colOff>400050</xdr:colOff>
      <xdr:row>2</xdr:row>
      <xdr:rowOff>285749</xdr:rowOff>
    </xdr:to>
    <xdr:sp macro="" textlink="">
      <xdr:nvSpPr>
        <xdr:cNvPr id="2" name="Flèche : haut 5">
          <a:extLst>
            <a:ext uri="{FF2B5EF4-FFF2-40B4-BE49-F238E27FC236}">
              <a16:creationId xmlns:a16="http://schemas.microsoft.com/office/drawing/2014/main" xmlns="" id="{00000000-0008-0000-0200-000002000000}"/>
            </a:ext>
          </a:extLst>
        </xdr:cNvPr>
        <xdr:cNvSpPr/>
      </xdr:nvSpPr>
      <xdr:spPr>
        <a:xfrm rot="10800000">
          <a:off x="1571625" y="409574"/>
          <a:ext cx="209550" cy="257175"/>
        </a:xfrm>
        <a:prstGeom prst="upArrow">
          <a:avLst/>
        </a:prstGeom>
        <a:solidFill>
          <a:srgbClr val="92D05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fr-FR" sz="1100"/>
        </a:p>
      </xdr:txBody>
    </xdr:sp>
    <xdr:clientData/>
  </xdr:twoCellAnchor>
  <xdr:twoCellAnchor>
    <xdr:from>
      <xdr:col>2</xdr:col>
      <xdr:colOff>219075</xdr:colOff>
      <xdr:row>13</xdr:row>
      <xdr:rowOff>28574</xdr:rowOff>
    </xdr:from>
    <xdr:to>
      <xdr:col>2</xdr:col>
      <xdr:colOff>428625</xdr:colOff>
      <xdr:row>13</xdr:row>
      <xdr:rowOff>285749</xdr:rowOff>
    </xdr:to>
    <xdr:sp macro="" textlink="">
      <xdr:nvSpPr>
        <xdr:cNvPr id="3" name="Flèche : haut 5">
          <a:extLst>
            <a:ext uri="{FF2B5EF4-FFF2-40B4-BE49-F238E27FC236}">
              <a16:creationId xmlns:a16="http://schemas.microsoft.com/office/drawing/2014/main" xmlns="" id="{00000000-0008-0000-0200-000003000000}"/>
            </a:ext>
          </a:extLst>
        </xdr:cNvPr>
        <xdr:cNvSpPr/>
      </xdr:nvSpPr>
      <xdr:spPr>
        <a:xfrm rot="10800000">
          <a:off x="1476375" y="2857499"/>
          <a:ext cx="209550" cy="257175"/>
        </a:xfrm>
        <a:prstGeom prst="upArrow">
          <a:avLst/>
        </a:prstGeom>
        <a:solidFill>
          <a:srgbClr val="92D05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fr-FR" sz="1100"/>
        </a:p>
      </xdr:txBody>
    </xdr: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114300</xdr:colOff>
      <xdr:row>61</xdr:row>
      <xdr:rowOff>47625</xdr:rowOff>
    </xdr:from>
    <xdr:to>
      <xdr:col>3</xdr:col>
      <xdr:colOff>598932</xdr:colOff>
      <xdr:row>64</xdr:row>
      <xdr:rowOff>171450</xdr:rowOff>
    </xdr:to>
    <xdr:sp macro="" textlink="">
      <xdr:nvSpPr>
        <xdr:cNvPr id="3" name="Flèche : haut 2">
          <a:extLst>
            <a:ext uri="{FF2B5EF4-FFF2-40B4-BE49-F238E27FC236}">
              <a16:creationId xmlns:a16="http://schemas.microsoft.com/office/drawing/2014/main" xmlns="" id="{00000000-0008-0000-0300-000003000000}"/>
            </a:ext>
          </a:extLst>
        </xdr:cNvPr>
        <xdr:cNvSpPr/>
      </xdr:nvSpPr>
      <xdr:spPr>
        <a:xfrm>
          <a:off x="4876800" y="11925300"/>
          <a:ext cx="484632" cy="695325"/>
        </a:xfrm>
        <a:prstGeom prst="upArrow">
          <a:avLst/>
        </a:prstGeom>
        <a:solidFill>
          <a:srgbClr val="92D05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fr-FR" sz="1100"/>
        </a:p>
      </xdr:txBody>
    </xdr:sp>
    <xdr:clientData/>
  </xdr:twoCellAnchor>
  <xdr:twoCellAnchor>
    <xdr:from>
      <xdr:col>3</xdr:col>
      <xdr:colOff>257175</xdr:colOff>
      <xdr:row>4</xdr:row>
      <xdr:rowOff>247649</xdr:rowOff>
    </xdr:from>
    <xdr:to>
      <xdr:col>3</xdr:col>
      <xdr:colOff>466725</xdr:colOff>
      <xdr:row>5</xdr:row>
      <xdr:rowOff>219073</xdr:rowOff>
    </xdr:to>
    <xdr:sp macro="" textlink="">
      <xdr:nvSpPr>
        <xdr:cNvPr id="5" name="Flèche : haut 5">
          <a:extLst>
            <a:ext uri="{FF2B5EF4-FFF2-40B4-BE49-F238E27FC236}">
              <a16:creationId xmlns:a16="http://schemas.microsoft.com/office/drawing/2014/main" xmlns="" id="{00000000-0008-0000-0300-000005000000}"/>
            </a:ext>
          </a:extLst>
        </xdr:cNvPr>
        <xdr:cNvSpPr/>
      </xdr:nvSpPr>
      <xdr:spPr>
        <a:xfrm rot="10800000">
          <a:off x="5019675" y="1076324"/>
          <a:ext cx="209550" cy="219074"/>
        </a:xfrm>
        <a:prstGeom prst="upArrow">
          <a:avLst/>
        </a:prstGeom>
        <a:solidFill>
          <a:srgbClr val="92D05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fr-FR" sz="1100"/>
        </a:p>
      </xdr:txBody>
    </xdr: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209550</xdr:colOff>
      <xdr:row>13</xdr:row>
      <xdr:rowOff>95250</xdr:rowOff>
    </xdr:from>
    <xdr:to>
      <xdr:col>3</xdr:col>
      <xdr:colOff>390525</xdr:colOff>
      <xdr:row>17</xdr:row>
      <xdr:rowOff>104775</xdr:rowOff>
    </xdr:to>
    <xdr:grpSp>
      <xdr:nvGrpSpPr>
        <xdr:cNvPr id="16" name="Group 15">
          <a:extLst>
            <a:ext uri="{FF2B5EF4-FFF2-40B4-BE49-F238E27FC236}">
              <a16:creationId xmlns:a16="http://schemas.microsoft.com/office/drawing/2014/main" xmlns="" id="{00000000-0008-0000-0500-000010000000}"/>
            </a:ext>
          </a:extLst>
        </xdr:cNvPr>
        <xdr:cNvGrpSpPr>
          <a:grpSpLocks noChangeAspect="1"/>
        </xdr:cNvGrpSpPr>
      </xdr:nvGrpSpPr>
      <xdr:grpSpPr>
        <a:xfrm>
          <a:off x="823383" y="2571750"/>
          <a:ext cx="1408642" cy="771525"/>
          <a:chOff x="857250" y="2600325"/>
          <a:chExt cx="1400175" cy="771525"/>
        </a:xfrm>
      </xdr:grpSpPr>
      <xdr:sp macro="" textlink="">
        <xdr:nvSpPr>
          <xdr:cNvPr id="6" name="Flowchart: Terminator 5">
            <a:extLst>
              <a:ext uri="{FF2B5EF4-FFF2-40B4-BE49-F238E27FC236}">
                <a16:creationId xmlns:a16="http://schemas.microsoft.com/office/drawing/2014/main" xmlns="" id="{00000000-0008-0000-0500-000006000000}"/>
              </a:ext>
            </a:extLst>
          </xdr:cNvPr>
          <xdr:cNvSpPr/>
        </xdr:nvSpPr>
        <xdr:spPr>
          <a:xfrm>
            <a:off x="857250" y="2657475"/>
            <a:ext cx="1400175" cy="647700"/>
          </a:xfrm>
          <a:prstGeom prst="flowChartTerminator">
            <a:avLst/>
          </a:prstGeom>
          <a:noFill/>
        </xdr:spPr>
        <xdr:style>
          <a:lnRef idx="2">
            <a:schemeClr val="dk1">
              <a:shade val="50000"/>
            </a:schemeClr>
          </a:lnRef>
          <a:fillRef idx="1">
            <a:schemeClr val="dk1"/>
          </a:fillRef>
          <a:effectRef idx="0">
            <a:schemeClr val="dk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  <xdr:sp macro="" textlink="">
        <xdr:nvSpPr>
          <xdr:cNvPr id="9" name="Right Arrow 8">
            <a:extLst>
              <a:ext uri="{FF2B5EF4-FFF2-40B4-BE49-F238E27FC236}">
                <a16:creationId xmlns:a16="http://schemas.microsoft.com/office/drawing/2014/main" xmlns="" id="{00000000-0008-0000-0500-000009000000}"/>
              </a:ext>
            </a:extLst>
          </xdr:cNvPr>
          <xdr:cNvSpPr/>
        </xdr:nvSpPr>
        <xdr:spPr>
          <a:xfrm rot="10800000">
            <a:off x="1304925" y="2600325"/>
            <a:ext cx="552450" cy="123825"/>
          </a:xfrm>
          <a:prstGeom prst="rightArrow">
            <a:avLst/>
          </a:prstGeom>
        </xdr:spPr>
        <xdr:style>
          <a:lnRef idx="2">
            <a:schemeClr val="dk1">
              <a:shade val="50000"/>
            </a:schemeClr>
          </a:lnRef>
          <a:fillRef idx="1">
            <a:schemeClr val="dk1"/>
          </a:fillRef>
          <a:effectRef idx="0">
            <a:schemeClr val="dk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  <xdr:sp macro="" textlink="">
        <xdr:nvSpPr>
          <xdr:cNvPr id="10" name="Right Arrow 9">
            <a:extLst>
              <a:ext uri="{FF2B5EF4-FFF2-40B4-BE49-F238E27FC236}">
                <a16:creationId xmlns:a16="http://schemas.microsoft.com/office/drawing/2014/main" xmlns="" id="{00000000-0008-0000-0500-00000A000000}"/>
              </a:ext>
            </a:extLst>
          </xdr:cNvPr>
          <xdr:cNvSpPr/>
        </xdr:nvSpPr>
        <xdr:spPr>
          <a:xfrm>
            <a:off x="1304925" y="3248025"/>
            <a:ext cx="552450" cy="123825"/>
          </a:xfrm>
          <a:prstGeom prst="rightArrow">
            <a:avLst/>
          </a:prstGeom>
        </xdr:spPr>
        <xdr:style>
          <a:lnRef idx="2">
            <a:schemeClr val="dk1">
              <a:shade val="50000"/>
            </a:schemeClr>
          </a:lnRef>
          <a:fillRef idx="1">
            <a:schemeClr val="dk1"/>
          </a:fillRef>
          <a:effectRef idx="0">
            <a:schemeClr val="dk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</xdr:grpSp>
    <xdr:clientData fLocksWithSheet="0"/>
  </xdr:twoCellAnchor>
  <xdr:twoCellAnchor editAs="oneCell">
    <xdr:from>
      <xdr:col>1</xdr:col>
      <xdr:colOff>228600</xdr:colOff>
      <xdr:row>4</xdr:row>
      <xdr:rowOff>76200</xdr:rowOff>
    </xdr:from>
    <xdr:to>
      <xdr:col>3</xdr:col>
      <xdr:colOff>409575</xdr:colOff>
      <xdr:row>8</xdr:row>
      <xdr:rowOff>85725</xdr:rowOff>
    </xdr:to>
    <xdr:grpSp>
      <xdr:nvGrpSpPr>
        <xdr:cNvPr id="12" name="Group 11">
          <a:extLst>
            <a:ext uri="{FF2B5EF4-FFF2-40B4-BE49-F238E27FC236}">
              <a16:creationId xmlns:a16="http://schemas.microsoft.com/office/drawing/2014/main" xmlns="" id="{00000000-0008-0000-0500-00000C000000}"/>
            </a:ext>
          </a:extLst>
        </xdr:cNvPr>
        <xdr:cNvGrpSpPr>
          <a:grpSpLocks noChangeAspect="1"/>
        </xdr:cNvGrpSpPr>
      </xdr:nvGrpSpPr>
      <xdr:grpSpPr>
        <a:xfrm>
          <a:off x="842433" y="838200"/>
          <a:ext cx="1408642" cy="771525"/>
          <a:chOff x="990600" y="2647950"/>
          <a:chExt cx="1400175" cy="771525"/>
        </a:xfrm>
      </xdr:grpSpPr>
      <xdr:sp macro="" textlink="">
        <xdr:nvSpPr>
          <xdr:cNvPr id="13" name="Flowchart: Terminator 12">
            <a:extLst>
              <a:ext uri="{FF2B5EF4-FFF2-40B4-BE49-F238E27FC236}">
                <a16:creationId xmlns:a16="http://schemas.microsoft.com/office/drawing/2014/main" xmlns="" id="{00000000-0008-0000-0500-00000D000000}"/>
              </a:ext>
            </a:extLst>
          </xdr:cNvPr>
          <xdr:cNvSpPr/>
        </xdr:nvSpPr>
        <xdr:spPr>
          <a:xfrm>
            <a:off x="990600" y="2705100"/>
            <a:ext cx="1400175" cy="647700"/>
          </a:xfrm>
          <a:prstGeom prst="flowChartTerminator">
            <a:avLst/>
          </a:prstGeom>
          <a:noFill/>
        </xdr:spPr>
        <xdr:style>
          <a:lnRef idx="2">
            <a:schemeClr val="dk1">
              <a:shade val="50000"/>
            </a:schemeClr>
          </a:lnRef>
          <a:fillRef idx="1">
            <a:schemeClr val="dk1"/>
          </a:fillRef>
          <a:effectRef idx="0">
            <a:schemeClr val="dk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  <xdr:sp macro="" textlink="">
        <xdr:nvSpPr>
          <xdr:cNvPr id="14" name="Right Arrow 13">
            <a:extLst>
              <a:ext uri="{FF2B5EF4-FFF2-40B4-BE49-F238E27FC236}">
                <a16:creationId xmlns:a16="http://schemas.microsoft.com/office/drawing/2014/main" xmlns="" id="{00000000-0008-0000-0500-00000E000000}"/>
              </a:ext>
            </a:extLst>
          </xdr:cNvPr>
          <xdr:cNvSpPr/>
        </xdr:nvSpPr>
        <xdr:spPr>
          <a:xfrm>
            <a:off x="1438275" y="2647950"/>
            <a:ext cx="552450" cy="123825"/>
          </a:xfrm>
          <a:prstGeom prst="rightArrow">
            <a:avLst/>
          </a:prstGeom>
        </xdr:spPr>
        <xdr:style>
          <a:lnRef idx="2">
            <a:schemeClr val="dk1">
              <a:shade val="50000"/>
            </a:schemeClr>
          </a:lnRef>
          <a:fillRef idx="1">
            <a:schemeClr val="dk1"/>
          </a:fillRef>
          <a:effectRef idx="0">
            <a:schemeClr val="dk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  <xdr:sp macro="" textlink="">
        <xdr:nvSpPr>
          <xdr:cNvPr id="15" name="Right Arrow 14">
            <a:extLst>
              <a:ext uri="{FF2B5EF4-FFF2-40B4-BE49-F238E27FC236}">
                <a16:creationId xmlns:a16="http://schemas.microsoft.com/office/drawing/2014/main" xmlns="" id="{00000000-0008-0000-0500-00000F000000}"/>
              </a:ext>
            </a:extLst>
          </xdr:cNvPr>
          <xdr:cNvSpPr/>
        </xdr:nvSpPr>
        <xdr:spPr>
          <a:xfrm rot="10800000">
            <a:off x="1438275" y="3295650"/>
            <a:ext cx="552450" cy="123825"/>
          </a:xfrm>
          <a:prstGeom prst="rightArrow">
            <a:avLst/>
          </a:prstGeom>
        </xdr:spPr>
        <xdr:style>
          <a:lnRef idx="2">
            <a:schemeClr val="dk1">
              <a:shade val="50000"/>
            </a:schemeClr>
          </a:lnRef>
          <a:fillRef idx="1">
            <a:schemeClr val="dk1"/>
          </a:fillRef>
          <a:effectRef idx="0">
            <a:schemeClr val="dk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</xdr:grpSp>
    <xdr:clientData fLocksWithSheet="0"/>
  </xdr:twoCellAnchor>
  <xdr:twoCellAnchor editAs="oneCell">
    <xdr:from>
      <xdr:col>9</xdr:col>
      <xdr:colOff>585105</xdr:colOff>
      <xdr:row>5</xdr:row>
      <xdr:rowOff>95250</xdr:rowOff>
    </xdr:from>
    <xdr:to>
      <xdr:col>10</xdr:col>
      <xdr:colOff>566056</xdr:colOff>
      <xdr:row>7</xdr:row>
      <xdr:rowOff>0</xdr:rowOff>
    </xdr:to>
    <xdr:grpSp>
      <xdr:nvGrpSpPr>
        <xdr:cNvPr id="23" name="Group 22">
          <a:extLst>
            <a:ext uri="{FF2B5EF4-FFF2-40B4-BE49-F238E27FC236}">
              <a16:creationId xmlns:a16="http://schemas.microsoft.com/office/drawing/2014/main" xmlns="" id="{00000000-0008-0000-0500-000017000000}"/>
            </a:ext>
          </a:extLst>
        </xdr:cNvPr>
        <xdr:cNvGrpSpPr>
          <a:grpSpLocks noChangeAspect="1"/>
        </xdr:cNvGrpSpPr>
      </xdr:nvGrpSpPr>
      <xdr:grpSpPr>
        <a:xfrm>
          <a:off x="6109605" y="1047750"/>
          <a:ext cx="594784" cy="285750"/>
          <a:chOff x="3371850" y="885825"/>
          <a:chExt cx="590550" cy="285750"/>
        </a:xfrm>
      </xdr:grpSpPr>
      <xdr:sp macro="" textlink="">
        <xdr:nvSpPr>
          <xdr:cNvPr id="21" name="Isosceles Triangle 20">
            <a:extLst>
              <a:ext uri="{FF2B5EF4-FFF2-40B4-BE49-F238E27FC236}">
                <a16:creationId xmlns:a16="http://schemas.microsoft.com/office/drawing/2014/main" xmlns="" id="{00000000-0008-0000-0500-000015000000}"/>
              </a:ext>
            </a:extLst>
          </xdr:cNvPr>
          <xdr:cNvSpPr/>
        </xdr:nvSpPr>
        <xdr:spPr>
          <a:xfrm>
            <a:off x="3371850" y="885825"/>
            <a:ext cx="171450" cy="285750"/>
          </a:xfrm>
          <a:prstGeom prst="triangle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  <xdr:sp macro="" textlink="">
        <xdr:nvSpPr>
          <xdr:cNvPr id="22" name="Isosceles Triangle 21">
            <a:extLst>
              <a:ext uri="{FF2B5EF4-FFF2-40B4-BE49-F238E27FC236}">
                <a16:creationId xmlns:a16="http://schemas.microsoft.com/office/drawing/2014/main" xmlns="" id="{00000000-0008-0000-0500-000016000000}"/>
              </a:ext>
            </a:extLst>
          </xdr:cNvPr>
          <xdr:cNvSpPr/>
        </xdr:nvSpPr>
        <xdr:spPr>
          <a:xfrm>
            <a:off x="3790950" y="885825"/>
            <a:ext cx="171450" cy="285750"/>
          </a:xfrm>
          <a:prstGeom prst="triangle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</xdr:grpSp>
    <xdr:clientData fLocksWithSheet="0"/>
  </xdr:twoCellAnchor>
  <xdr:twoCellAnchor editAs="oneCell">
    <xdr:from>
      <xdr:col>6</xdr:col>
      <xdr:colOff>171450</xdr:colOff>
      <xdr:row>23</xdr:row>
      <xdr:rowOff>66675</xdr:rowOff>
    </xdr:from>
    <xdr:to>
      <xdr:col>6</xdr:col>
      <xdr:colOff>387450</xdr:colOff>
      <xdr:row>24</xdr:row>
      <xdr:rowOff>92175</xdr:rowOff>
    </xdr:to>
    <xdr:sp macro="" textlink="">
      <xdr:nvSpPr>
        <xdr:cNvPr id="25" name="Flowchart: Extract 24">
          <a:extLst>
            <a:ext uri="{FF2B5EF4-FFF2-40B4-BE49-F238E27FC236}">
              <a16:creationId xmlns:a16="http://schemas.microsoft.com/office/drawing/2014/main" xmlns="" id="{00000000-0008-0000-0500-000019000000}"/>
            </a:ext>
          </a:extLst>
        </xdr:cNvPr>
        <xdr:cNvSpPr>
          <a:spLocks noChangeAspect="1"/>
        </xdr:cNvSpPr>
      </xdr:nvSpPr>
      <xdr:spPr>
        <a:xfrm>
          <a:off x="3829050" y="4448175"/>
          <a:ext cx="216000" cy="216000"/>
        </a:xfrm>
        <a:prstGeom prst="flowChartExtract">
          <a:avLst/>
        </a:prstGeom>
        <a:noFill/>
        <a:ln w="15875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GB" sz="1100"/>
        </a:p>
      </xdr:txBody>
    </xdr:sp>
    <xdr:clientData fLocksWithSheet="0"/>
  </xdr:twoCellAnchor>
  <xdr:twoCellAnchor editAs="oneCell">
    <xdr:from>
      <xdr:col>6</xdr:col>
      <xdr:colOff>190500</xdr:colOff>
      <xdr:row>5</xdr:row>
      <xdr:rowOff>57150</xdr:rowOff>
    </xdr:from>
    <xdr:to>
      <xdr:col>6</xdr:col>
      <xdr:colOff>406500</xdr:colOff>
      <xdr:row>6</xdr:row>
      <xdr:rowOff>82650</xdr:rowOff>
    </xdr:to>
    <xdr:sp macro="" textlink="">
      <xdr:nvSpPr>
        <xdr:cNvPr id="20" name="Flowchart: Connector 19">
          <a:extLst>
            <a:ext uri="{FF2B5EF4-FFF2-40B4-BE49-F238E27FC236}">
              <a16:creationId xmlns:a16="http://schemas.microsoft.com/office/drawing/2014/main" xmlns="" id="{00000000-0008-0000-0500-000014000000}"/>
            </a:ext>
          </a:extLst>
        </xdr:cNvPr>
        <xdr:cNvSpPr>
          <a:spLocks noChangeAspect="1"/>
        </xdr:cNvSpPr>
      </xdr:nvSpPr>
      <xdr:spPr>
        <a:xfrm>
          <a:off x="3848100" y="1009650"/>
          <a:ext cx="216000" cy="216000"/>
        </a:xfrm>
        <a:prstGeom prst="flowChartConnector">
          <a:avLst/>
        </a:prstGeom>
        <a:noFill/>
        <a:ln w="15875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GB" sz="1100"/>
        </a:p>
      </xdr:txBody>
    </xdr:sp>
    <xdr:clientData fLocksWithSheet="0"/>
  </xdr:twoCellAnchor>
  <xdr:twoCellAnchor editAs="oneCell">
    <xdr:from>
      <xdr:col>9</xdr:col>
      <xdr:colOff>594630</xdr:colOff>
      <xdr:row>14</xdr:row>
      <xdr:rowOff>114300</xdr:rowOff>
    </xdr:from>
    <xdr:to>
      <xdr:col>10</xdr:col>
      <xdr:colOff>575581</xdr:colOff>
      <xdr:row>16</xdr:row>
      <xdr:rowOff>19050</xdr:rowOff>
    </xdr:to>
    <xdr:grpSp>
      <xdr:nvGrpSpPr>
        <xdr:cNvPr id="31" name="Group 30">
          <a:extLst>
            <a:ext uri="{FF2B5EF4-FFF2-40B4-BE49-F238E27FC236}">
              <a16:creationId xmlns:a16="http://schemas.microsoft.com/office/drawing/2014/main" xmlns="" id="{00000000-0008-0000-0500-00001F000000}"/>
            </a:ext>
          </a:extLst>
        </xdr:cNvPr>
        <xdr:cNvGrpSpPr>
          <a:grpSpLocks noChangeAspect="1"/>
        </xdr:cNvGrpSpPr>
      </xdr:nvGrpSpPr>
      <xdr:grpSpPr>
        <a:xfrm>
          <a:off x="6119130" y="2781300"/>
          <a:ext cx="594784" cy="285750"/>
          <a:chOff x="3371850" y="885825"/>
          <a:chExt cx="590550" cy="285750"/>
        </a:xfrm>
      </xdr:grpSpPr>
      <xdr:sp macro="" textlink="">
        <xdr:nvSpPr>
          <xdr:cNvPr id="32" name="Isosceles Triangle 31">
            <a:extLst>
              <a:ext uri="{FF2B5EF4-FFF2-40B4-BE49-F238E27FC236}">
                <a16:creationId xmlns:a16="http://schemas.microsoft.com/office/drawing/2014/main" xmlns="" id="{00000000-0008-0000-0500-000020000000}"/>
              </a:ext>
            </a:extLst>
          </xdr:cNvPr>
          <xdr:cNvSpPr/>
        </xdr:nvSpPr>
        <xdr:spPr>
          <a:xfrm>
            <a:off x="3371850" y="885825"/>
            <a:ext cx="171450" cy="285750"/>
          </a:xfrm>
          <a:prstGeom prst="triangle">
            <a:avLst/>
          </a:prstGeom>
        </xdr:spPr>
        <xdr:style>
          <a:lnRef idx="2">
            <a:schemeClr val="accent2">
              <a:shade val="50000"/>
            </a:schemeClr>
          </a:lnRef>
          <a:fillRef idx="1">
            <a:schemeClr val="accent2"/>
          </a:fillRef>
          <a:effectRef idx="0">
            <a:schemeClr val="accent2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  <xdr:sp macro="" textlink="">
        <xdr:nvSpPr>
          <xdr:cNvPr id="33" name="Isosceles Triangle 32">
            <a:extLst>
              <a:ext uri="{FF2B5EF4-FFF2-40B4-BE49-F238E27FC236}">
                <a16:creationId xmlns:a16="http://schemas.microsoft.com/office/drawing/2014/main" xmlns="" id="{00000000-0008-0000-0500-000021000000}"/>
              </a:ext>
            </a:extLst>
          </xdr:cNvPr>
          <xdr:cNvSpPr/>
        </xdr:nvSpPr>
        <xdr:spPr>
          <a:xfrm>
            <a:off x="3790950" y="885825"/>
            <a:ext cx="171450" cy="285750"/>
          </a:xfrm>
          <a:prstGeom prst="triangle">
            <a:avLst/>
          </a:prstGeom>
        </xdr:spPr>
        <xdr:style>
          <a:lnRef idx="2">
            <a:schemeClr val="accent2">
              <a:shade val="50000"/>
            </a:schemeClr>
          </a:lnRef>
          <a:fillRef idx="1">
            <a:schemeClr val="accent2"/>
          </a:fillRef>
          <a:effectRef idx="0">
            <a:schemeClr val="accent2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</xdr:grpSp>
    <xdr:clientData fLocksWithSheet="0"/>
  </xdr:twoCellAnchor>
  <xdr:twoCellAnchor editAs="oneCell">
    <xdr:from>
      <xdr:col>9</xdr:col>
      <xdr:colOff>575580</xdr:colOff>
      <xdr:row>23</xdr:row>
      <xdr:rowOff>85725</xdr:rowOff>
    </xdr:from>
    <xdr:to>
      <xdr:col>10</xdr:col>
      <xdr:colOff>556531</xdr:colOff>
      <xdr:row>24</xdr:row>
      <xdr:rowOff>180975</xdr:rowOff>
    </xdr:to>
    <xdr:grpSp>
      <xdr:nvGrpSpPr>
        <xdr:cNvPr id="34" name="Group 33">
          <a:extLst>
            <a:ext uri="{FF2B5EF4-FFF2-40B4-BE49-F238E27FC236}">
              <a16:creationId xmlns:a16="http://schemas.microsoft.com/office/drawing/2014/main" xmlns="" id="{00000000-0008-0000-0500-000022000000}"/>
            </a:ext>
          </a:extLst>
        </xdr:cNvPr>
        <xdr:cNvGrpSpPr>
          <a:grpSpLocks noChangeAspect="1"/>
        </xdr:cNvGrpSpPr>
      </xdr:nvGrpSpPr>
      <xdr:grpSpPr>
        <a:xfrm>
          <a:off x="6100080" y="4467225"/>
          <a:ext cx="594784" cy="285750"/>
          <a:chOff x="3371850" y="885825"/>
          <a:chExt cx="590550" cy="285750"/>
        </a:xfrm>
      </xdr:grpSpPr>
      <xdr:sp macro="" textlink="">
        <xdr:nvSpPr>
          <xdr:cNvPr id="35" name="Isosceles Triangle 34">
            <a:extLst>
              <a:ext uri="{FF2B5EF4-FFF2-40B4-BE49-F238E27FC236}">
                <a16:creationId xmlns:a16="http://schemas.microsoft.com/office/drawing/2014/main" xmlns="" id="{00000000-0008-0000-0500-000023000000}"/>
              </a:ext>
            </a:extLst>
          </xdr:cNvPr>
          <xdr:cNvSpPr/>
        </xdr:nvSpPr>
        <xdr:spPr>
          <a:xfrm>
            <a:off x="3371850" y="885825"/>
            <a:ext cx="171450" cy="285750"/>
          </a:xfrm>
          <a:prstGeom prst="triangle">
            <a:avLst/>
          </a:prstGeom>
        </xdr:spPr>
        <xdr:style>
          <a:lnRef idx="2">
            <a:schemeClr val="accent6">
              <a:shade val="50000"/>
            </a:schemeClr>
          </a:lnRef>
          <a:fillRef idx="1">
            <a:schemeClr val="accent6"/>
          </a:fillRef>
          <a:effectRef idx="0">
            <a:schemeClr val="accent6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  <xdr:sp macro="" textlink="">
        <xdr:nvSpPr>
          <xdr:cNvPr id="36" name="Isosceles Triangle 35">
            <a:extLst>
              <a:ext uri="{FF2B5EF4-FFF2-40B4-BE49-F238E27FC236}">
                <a16:creationId xmlns:a16="http://schemas.microsoft.com/office/drawing/2014/main" xmlns="" id="{00000000-0008-0000-0500-000024000000}"/>
              </a:ext>
            </a:extLst>
          </xdr:cNvPr>
          <xdr:cNvSpPr/>
        </xdr:nvSpPr>
        <xdr:spPr>
          <a:xfrm>
            <a:off x="3790950" y="885825"/>
            <a:ext cx="171450" cy="285750"/>
          </a:xfrm>
          <a:prstGeom prst="triangle">
            <a:avLst/>
          </a:prstGeom>
        </xdr:spPr>
        <xdr:style>
          <a:lnRef idx="2">
            <a:schemeClr val="accent6">
              <a:shade val="50000"/>
            </a:schemeClr>
          </a:lnRef>
          <a:fillRef idx="1">
            <a:schemeClr val="accent6"/>
          </a:fillRef>
          <a:effectRef idx="0">
            <a:schemeClr val="accent6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</xdr:grpSp>
    <xdr:clientData fLocksWithSheet="0"/>
  </xdr:twoCellAnchor>
  <xdr:twoCellAnchor editAs="oneCell">
    <xdr:from>
      <xdr:col>10</xdr:col>
      <xdr:colOff>13605</xdr:colOff>
      <xdr:row>32</xdr:row>
      <xdr:rowOff>104774</xdr:rowOff>
    </xdr:from>
    <xdr:to>
      <xdr:col>11</xdr:col>
      <xdr:colOff>28390</xdr:colOff>
      <xdr:row>34</xdr:row>
      <xdr:rowOff>27213</xdr:rowOff>
    </xdr:to>
    <xdr:grpSp>
      <xdr:nvGrpSpPr>
        <xdr:cNvPr id="37" name="Group 36">
          <a:extLst>
            <a:ext uri="{FF2B5EF4-FFF2-40B4-BE49-F238E27FC236}">
              <a16:creationId xmlns:a16="http://schemas.microsoft.com/office/drawing/2014/main" xmlns="" id="{00000000-0008-0000-0500-000025000000}"/>
            </a:ext>
          </a:extLst>
        </xdr:cNvPr>
        <xdr:cNvGrpSpPr>
          <a:grpSpLocks noChangeAspect="1"/>
        </xdr:cNvGrpSpPr>
      </xdr:nvGrpSpPr>
      <xdr:grpSpPr>
        <a:xfrm>
          <a:off x="6151938" y="6200774"/>
          <a:ext cx="628619" cy="303439"/>
          <a:chOff x="3371850" y="885825"/>
          <a:chExt cx="590550" cy="285750"/>
        </a:xfrm>
      </xdr:grpSpPr>
      <xdr:sp macro="" textlink="">
        <xdr:nvSpPr>
          <xdr:cNvPr id="38" name="Isosceles Triangle 37">
            <a:extLst>
              <a:ext uri="{FF2B5EF4-FFF2-40B4-BE49-F238E27FC236}">
                <a16:creationId xmlns:a16="http://schemas.microsoft.com/office/drawing/2014/main" xmlns="" id="{00000000-0008-0000-0500-000026000000}"/>
              </a:ext>
            </a:extLst>
          </xdr:cNvPr>
          <xdr:cNvSpPr/>
        </xdr:nvSpPr>
        <xdr:spPr>
          <a:xfrm>
            <a:off x="3371850" y="885825"/>
            <a:ext cx="171450" cy="285750"/>
          </a:xfrm>
          <a:prstGeom prst="triangle">
            <a:avLst/>
          </a:prstGeom>
        </xdr:spPr>
        <xdr:style>
          <a:lnRef idx="2">
            <a:schemeClr val="dk1">
              <a:shade val="50000"/>
            </a:schemeClr>
          </a:lnRef>
          <a:fillRef idx="1">
            <a:schemeClr val="dk1"/>
          </a:fillRef>
          <a:effectRef idx="0">
            <a:schemeClr val="dk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  <xdr:sp macro="" textlink="">
        <xdr:nvSpPr>
          <xdr:cNvPr id="39" name="Isosceles Triangle 38">
            <a:extLst>
              <a:ext uri="{FF2B5EF4-FFF2-40B4-BE49-F238E27FC236}">
                <a16:creationId xmlns:a16="http://schemas.microsoft.com/office/drawing/2014/main" xmlns="" id="{00000000-0008-0000-0500-000027000000}"/>
              </a:ext>
            </a:extLst>
          </xdr:cNvPr>
          <xdr:cNvSpPr/>
        </xdr:nvSpPr>
        <xdr:spPr>
          <a:xfrm>
            <a:off x="3790950" y="885825"/>
            <a:ext cx="171450" cy="285750"/>
          </a:xfrm>
          <a:prstGeom prst="triangle">
            <a:avLst/>
          </a:prstGeom>
        </xdr:spPr>
        <xdr:style>
          <a:lnRef idx="2">
            <a:schemeClr val="dk1">
              <a:shade val="50000"/>
            </a:schemeClr>
          </a:lnRef>
          <a:fillRef idx="1">
            <a:schemeClr val="dk1"/>
          </a:fillRef>
          <a:effectRef idx="0">
            <a:schemeClr val="dk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</xdr:grpSp>
    <xdr:clientData fLocksWithSheet="0"/>
  </xdr:twoCellAnchor>
  <xdr:twoCellAnchor editAs="oneCell">
    <xdr:from>
      <xdr:col>6</xdr:col>
      <xdr:colOff>152400</xdr:colOff>
      <xdr:row>14</xdr:row>
      <xdr:rowOff>161925</xdr:rowOff>
    </xdr:from>
    <xdr:to>
      <xdr:col>6</xdr:col>
      <xdr:colOff>368400</xdr:colOff>
      <xdr:row>15</xdr:row>
      <xdr:rowOff>187425</xdr:rowOff>
    </xdr:to>
    <xdr:sp macro="" textlink="">
      <xdr:nvSpPr>
        <xdr:cNvPr id="2" name="Rectangle 1">
          <a:extLst>
            <a:ext uri="{FF2B5EF4-FFF2-40B4-BE49-F238E27FC236}">
              <a16:creationId xmlns:a16="http://schemas.microsoft.com/office/drawing/2014/main" xmlns="" id="{00000000-0008-0000-0500-000002000000}"/>
            </a:ext>
          </a:extLst>
        </xdr:cNvPr>
        <xdr:cNvSpPr/>
      </xdr:nvSpPr>
      <xdr:spPr>
        <a:xfrm>
          <a:off x="3810000" y="2828925"/>
          <a:ext cx="216000" cy="216000"/>
        </a:xfrm>
        <a:prstGeom prst="rect">
          <a:avLst/>
        </a:prstGeom>
        <a:noFill/>
        <a:ln w="15875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GB" sz="1100"/>
        </a:p>
      </xdr:txBody>
    </xdr:sp>
    <xdr:clientData fLocksWithSheet="0"/>
  </xdr:twoCellAnchor>
  <xdr:twoCellAnchor editAs="oneCell">
    <xdr:from>
      <xdr:col>1</xdr:col>
      <xdr:colOff>258536</xdr:colOff>
      <xdr:row>24</xdr:row>
      <xdr:rowOff>68036</xdr:rowOff>
    </xdr:from>
    <xdr:to>
      <xdr:col>3</xdr:col>
      <xdr:colOff>381000</xdr:colOff>
      <xdr:row>24</xdr:row>
      <xdr:rowOff>81643</xdr:rowOff>
    </xdr:to>
    <xdr:cxnSp macro="">
      <xdr:nvCxnSpPr>
        <xdr:cNvPr id="4" name="Straight Connector 3">
          <a:extLst>
            <a:ext uri="{FF2B5EF4-FFF2-40B4-BE49-F238E27FC236}">
              <a16:creationId xmlns:a16="http://schemas.microsoft.com/office/drawing/2014/main" xmlns="" id="{00000000-0008-0000-0500-000004000000}"/>
            </a:ext>
          </a:extLst>
        </xdr:cNvPr>
        <xdr:cNvCxnSpPr/>
      </xdr:nvCxnSpPr>
      <xdr:spPr>
        <a:xfrm>
          <a:off x="870857" y="4640036"/>
          <a:ext cx="1347107" cy="13607"/>
        </a:xfrm>
        <a:prstGeom prst="line">
          <a:avLst/>
        </a:prstGeom>
        <a:ln w="15875">
          <a:solidFill>
            <a:schemeClr val="tx1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 fLocksWithSheet="0"/>
  </xdr:twoCellAnchor>
  <xdr:oneCellAnchor>
    <xdr:from>
      <xdr:col>6</xdr:col>
      <xdr:colOff>40822</xdr:colOff>
      <xdr:row>32</xdr:row>
      <xdr:rowOff>122464</xdr:rowOff>
    </xdr:from>
    <xdr:ext cx="489749" cy="280205"/>
    <xdr:sp macro="" textlink="" fLocksText="0">
      <xdr:nvSpPr>
        <xdr:cNvPr id="5" name="TextBox 4">
          <a:extLst>
            <a:ext uri="{FF2B5EF4-FFF2-40B4-BE49-F238E27FC236}">
              <a16:creationId xmlns:a16="http://schemas.microsoft.com/office/drawing/2014/main" xmlns="" id="{00000000-0008-0000-0500-000005000000}"/>
            </a:ext>
          </a:extLst>
        </xdr:cNvPr>
        <xdr:cNvSpPr txBox="1"/>
      </xdr:nvSpPr>
      <xdr:spPr>
        <a:xfrm>
          <a:off x="3714751" y="6218464"/>
          <a:ext cx="489749" cy="28020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GB" sz="1200"/>
            <a:t>TEXT</a:t>
          </a:r>
        </a:p>
      </xdr:txBody>
    </xdr:sp>
    <xdr:clientData fLocksWithSheet="0"/>
  </xdr:oneCellAnchor>
  <xdr:twoCellAnchor>
    <xdr:from>
      <xdr:col>13</xdr:col>
      <xdr:colOff>254824</xdr:colOff>
      <xdr:row>15</xdr:row>
      <xdr:rowOff>71746</xdr:rowOff>
    </xdr:from>
    <xdr:to>
      <xdr:col>17</xdr:col>
      <xdr:colOff>326585</xdr:colOff>
      <xdr:row>19</xdr:row>
      <xdr:rowOff>76759</xdr:rowOff>
    </xdr:to>
    <xdr:grpSp>
      <xdr:nvGrpSpPr>
        <xdr:cNvPr id="62" name="Group 61">
          <a:extLst>
            <a:ext uri="{FF2B5EF4-FFF2-40B4-BE49-F238E27FC236}">
              <a16:creationId xmlns:a16="http://schemas.microsoft.com/office/drawing/2014/main" xmlns="" id="{00000000-0008-0000-0500-00003E000000}"/>
            </a:ext>
          </a:extLst>
        </xdr:cNvPr>
        <xdr:cNvGrpSpPr/>
      </xdr:nvGrpSpPr>
      <xdr:grpSpPr>
        <a:xfrm>
          <a:off x="8234657" y="2929246"/>
          <a:ext cx="2643511" cy="767013"/>
          <a:chOff x="16598631" y="2731851"/>
          <a:chExt cx="2521046" cy="767013"/>
        </a:xfrm>
      </xdr:grpSpPr>
      <xdr:sp macro="" textlink="">
        <xdr:nvSpPr>
          <xdr:cNvPr id="63" name="Line 439">
            <a:extLst>
              <a:ext uri="{FF2B5EF4-FFF2-40B4-BE49-F238E27FC236}">
                <a16:creationId xmlns:a16="http://schemas.microsoft.com/office/drawing/2014/main" xmlns="" id="{00000000-0008-0000-0500-00003F000000}"/>
              </a:ext>
            </a:extLst>
          </xdr:cNvPr>
          <xdr:cNvSpPr>
            <a:spLocks noChangeShapeType="1"/>
          </xdr:cNvSpPr>
        </xdr:nvSpPr>
        <xdr:spPr bwMode="auto">
          <a:xfrm>
            <a:off x="17104459" y="3108069"/>
            <a:ext cx="482084" cy="0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64" name="Line 440">
            <a:extLst>
              <a:ext uri="{FF2B5EF4-FFF2-40B4-BE49-F238E27FC236}">
                <a16:creationId xmlns:a16="http://schemas.microsoft.com/office/drawing/2014/main" xmlns="" id="{00000000-0008-0000-0500-000040000000}"/>
              </a:ext>
            </a:extLst>
          </xdr:cNvPr>
          <xdr:cNvSpPr>
            <a:spLocks noChangeShapeType="1"/>
          </xdr:cNvSpPr>
        </xdr:nvSpPr>
        <xdr:spPr bwMode="auto">
          <a:xfrm flipV="1">
            <a:off x="16598631" y="3493411"/>
            <a:ext cx="716639" cy="440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65" name="Line 441">
            <a:extLst>
              <a:ext uri="{FF2B5EF4-FFF2-40B4-BE49-F238E27FC236}">
                <a16:creationId xmlns:a16="http://schemas.microsoft.com/office/drawing/2014/main" xmlns="" id="{00000000-0008-0000-0500-000041000000}"/>
              </a:ext>
            </a:extLst>
          </xdr:cNvPr>
          <xdr:cNvSpPr>
            <a:spLocks noChangeShapeType="1"/>
          </xdr:cNvSpPr>
        </xdr:nvSpPr>
        <xdr:spPr bwMode="auto">
          <a:xfrm flipH="1">
            <a:off x="17320247" y="2731851"/>
            <a:ext cx="542168" cy="762000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66" name="Line 442">
            <a:extLst>
              <a:ext uri="{FF2B5EF4-FFF2-40B4-BE49-F238E27FC236}">
                <a16:creationId xmlns:a16="http://schemas.microsoft.com/office/drawing/2014/main" xmlns="" id="{00000000-0008-0000-0500-000042000000}"/>
              </a:ext>
            </a:extLst>
          </xdr:cNvPr>
          <xdr:cNvSpPr>
            <a:spLocks noChangeShapeType="1"/>
          </xdr:cNvSpPr>
        </xdr:nvSpPr>
        <xdr:spPr bwMode="auto">
          <a:xfrm>
            <a:off x="17862415" y="2731851"/>
            <a:ext cx="540034" cy="767013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67" name="Oval 446">
            <a:extLst>
              <a:ext uri="{FF2B5EF4-FFF2-40B4-BE49-F238E27FC236}">
                <a16:creationId xmlns:a16="http://schemas.microsoft.com/office/drawing/2014/main" xmlns="" id="{00000000-0008-0000-0500-000043000000}"/>
              </a:ext>
            </a:extLst>
          </xdr:cNvPr>
          <xdr:cNvSpPr>
            <a:spLocks noChangeArrowheads="1"/>
          </xdr:cNvSpPr>
        </xdr:nvSpPr>
        <xdr:spPr bwMode="auto">
          <a:xfrm>
            <a:off x="17722460" y="2877499"/>
            <a:ext cx="276555" cy="296943"/>
          </a:xfrm>
          <a:prstGeom prst="ellips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68" name="Rectangle 447">
            <a:extLst>
              <a:ext uri="{FF2B5EF4-FFF2-40B4-BE49-F238E27FC236}">
                <a16:creationId xmlns:a16="http://schemas.microsoft.com/office/drawing/2014/main" xmlns="" id="{00000000-0008-0000-0500-000044000000}"/>
              </a:ext>
            </a:extLst>
          </xdr:cNvPr>
          <xdr:cNvSpPr>
            <a:spLocks noChangeArrowheads="1"/>
          </xdr:cNvSpPr>
        </xdr:nvSpPr>
        <xdr:spPr bwMode="auto">
          <a:xfrm>
            <a:off x="17535501" y="3181734"/>
            <a:ext cx="650029" cy="251074"/>
          </a:xfrm>
          <a:prstGeom prst="rect">
            <a:avLst/>
          </a:prstGeom>
          <a:noFill/>
          <a:ln w="9525">
            <a:solidFill>
              <a:srgbClr val="000000"/>
            </a:solidFill>
            <a:miter lim="800000"/>
            <a:headEnd/>
            <a:tailEnd/>
          </a:ln>
        </xdr:spPr>
      </xdr:sp>
      <xdr:sp macro="" textlink="">
        <xdr:nvSpPr>
          <xdr:cNvPr id="69" name="Line 439">
            <a:extLst>
              <a:ext uri="{FF2B5EF4-FFF2-40B4-BE49-F238E27FC236}">
                <a16:creationId xmlns:a16="http://schemas.microsoft.com/office/drawing/2014/main" xmlns="" id="{00000000-0008-0000-0500-000045000000}"/>
              </a:ext>
            </a:extLst>
          </xdr:cNvPr>
          <xdr:cNvSpPr>
            <a:spLocks noChangeShapeType="1"/>
          </xdr:cNvSpPr>
        </xdr:nvSpPr>
        <xdr:spPr bwMode="auto">
          <a:xfrm>
            <a:off x="18266489" y="3301882"/>
            <a:ext cx="485358" cy="0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70" name="Line 439">
            <a:extLst>
              <a:ext uri="{FF2B5EF4-FFF2-40B4-BE49-F238E27FC236}">
                <a16:creationId xmlns:a16="http://schemas.microsoft.com/office/drawing/2014/main" xmlns="" id="{00000000-0008-0000-0500-000046000000}"/>
              </a:ext>
            </a:extLst>
          </xdr:cNvPr>
          <xdr:cNvSpPr>
            <a:spLocks noChangeShapeType="1"/>
          </xdr:cNvSpPr>
        </xdr:nvSpPr>
        <xdr:spPr bwMode="auto">
          <a:xfrm>
            <a:off x="17999698" y="2924190"/>
            <a:ext cx="481871" cy="0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71" name="Line 440">
            <a:extLst>
              <a:ext uri="{FF2B5EF4-FFF2-40B4-BE49-F238E27FC236}">
                <a16:creationId xmlns:a16="http://schemas.microsoft.com/office/drawing/2014/main" xmlns="" id="{00000000-0008-0000-0500-000047000000}"/>
              </a:ext>
            </a:extLst>
          </xdr:cNvPr>
          <xdr:cNvSpPr>
            <a:spLocks noChangeShapeType="1"/>
          </xdr:cNvSpPr>
        </xdr:nvSpPr>
        <xdr:spPr bwMode="auto">
          <a:xfrm flipV="1">
            <a:off x="18401358" y="3492478"/>
            <a:ext cx="718319" cy="440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</xdr:grpSp>
    <xdr:clientData/>
  </xdr:twoCellAnchor>
  <xdr:twoCellAnchor>
    <xdr:from>
      <xdr:col>14</xdr:col>
      <xdr:colOff>192855</xdr:colOff>
      <xdr:row>4</xdr:row>
      <xdr:rowOff>107620</xdr:rowOff>
    </xdr:from>
    <xdr:to>
      <xdr:col>16</xdr:col>
      <xdr:colOff>318712</xdr:colOff>
      <xdr:row>8</xdr:row>
      <xdr:rowOff>114651</xdr:rowOff>
    </xdr:to>
    <xdr:grpSp>
      <xdr:nvGrpSpPr>
        <xdr:cNvPr id="3" name="Group 2"/>
        <xdr:cNvGrpSpPr/>
      </xdr:nvGrpSpPr>
      <xdr:grpSpPr>
        <a:xfrm>
          <a:off x="8786522" y="869620"/>
          <a:ext cx="1469940" cy="769031"/>
          <a:chOff x="8488264" y="843643"/>
          <a:chExt cx="1381425" cy="769031"/>
        </a:xfrm>
      </xdr:grpSpPr>
      <xdr:sp macro="" textlink="">
        <xdr:nvSpPr>
          <xdr:cNvPr id="80" name="Line 440">
            <a:extLst>
              <a:ext uri="{FF2B5EF4-FFF2-40B4-BE49-F238E27FC236}">
                <a16:creationId xmlns:a16="http://schemas.microsoft.com/office/drawing/2014/main" xmlns="" id="{00000000-0008-0000-0500-000050000000}"/>
              </a:ext>
            </a:extLst>
          </xdr:cNvPr>
          <xdr:cNvSpPr>
            <a:spLocks noChangeShapeType="1"/>
          </xdr:cNvSpPr>
        </xdr:nvSpPr>
        <xdr:spPr bwMode="auto">
          <a:xfrm flipV="1">
            <a:off x="8585405" y="845170"/>
            <a:ext cx="1119832" cy="440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88" name="Line 439">
            <a:extLst>
              <a:ext uri="{FF2B5EF4-FFF2-40B4-BE49-F238E27FC236}">
                <a16:creationId xmlns:a16="http://schemas.microsoft.com/office/drawing/2014/main" xmlns="" id="{00000000-0008-0000-0500-000058000000}"/>
              </a:ext>
            </a:extLst>
          </xdr:cNvPr>
          <xdr:cNvSpPr>
            <a:spLocks noChangeShapeType="1"/>
          </xdr:cNvSpPr>
        </xdr:nvSpPr>
        <xdr:spPr bwMode="auto">
          <a:xfrm>
            <a:off x="8488264" y="1406106"/>
            <a:ext cx="941537" cy="0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89" name="Line 439">
            <a:extLst>
              <a:ext uri="{FF2B5EF4-FFF2-40B4-BE49-F238E27FC236}">
                <a16:creationId xmlns:a16="http://schemas.microsoft.com/office/drawing/2014/main" xmlns="" id="{00000000-0008-0000-0500-000059000000}"/>
              </a:ext>
            </a:extLst>
          </xdr:cNvPr>
          <xdr:cNvSpPr>
            <a:spLocks noChangeShapeType="1"/>
          </xdr:cNvSpPr>
        </xdr:nvSpPr>
        <xdr:spPr bwMode="auto">
          <a:xfrm>
            <a:off x="8931616" y="1028414"/>
            <a:ext cx="938073" cy="0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90" name="Line 440">
            <a:extLst>
              <a:ext uri="{FF2B5EF4-FFF2-40B4-BE49-F238E27FC236}">
                <a16:creationId xmlns:a16="http://schemas.microsoft.com/office/drawing/2014/main" xmlns="" id="{00000000-0008-0000-0500-00005A000000}"/>
              </a:ext>
            </a:extLst>
          </xdr:cNvPr>
          <xdr:cNvSpPr>
            <a:spLocks noChangeShapeType="1"/>
          </xdr:cNvSpPr>
        </xdr:nvSpPr>
        <xdr:spPr bwMode="auto">
          <a:xfrm flipV="1">
            <a:off x="8599037" y="1612234"/>
            <a:ext cx="1119832" cy="440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94" name="Line 441">
            <a:extLst>
              <a:ext uri="{FF2B5EF4-FFF2-40B4-BE49-F238E27FC236}">
                <a16:creationId xmlns:a16="http://schemas.microsoft.com/office/drawing/2014/main" xmlns="" id="{00000000-0008-0000-0500-00005E000000}"/>
              </a:ext>
            </a:extLst>
          </xdr:cNvPr>
          <xdr:cNvSpPr>
            <a:spLocks noChangeShapeType="1"/>
          </xdr:cNvSpPr>
        </xdr:nvSpPr>
        <xdr:spPr bwMode="auto">
          <a:xfrm flipH="1">
            <a:off x="8604331" y="843643"/>
            <a:ext cx="1102509" cy="766081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</xdr:grpSp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3.xml"/><Relationship Id="rId2" Type="http://schemas.openxmlformats.org/officeDocument/2006/relationships/printerSettings" Target="../printerSettings/printerSettings4.bin"/><Relationship Id="rId1" Type="http://schemas.openxmlformats.org/officeDocument/2006/relationships/hyperlink" Target="http://www.checksix-fr.com/" TargetMode="External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5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T54"/>
  <sheetViews>
    <sheetView tabSelected="1" showRuler="0" zoomScale="90" zoomScaleNormal="90" zoomScalePageLayoutView="60" workbookViewId="0">
      <selection activeCell="BC3" sqref="BC3:BT29"/>
    </sheetView>
  </sheetViews>
  <sheetFormatPr defaultColWidth="5.453125" defaultRowHeight="15" customHeight="1" x14ac:dyDescent="0.3"/>
  <cols>
    <col min="1" max="1" width="5.453125" style="55" customWidth="1"/>
    <col min="2" max="16384" width="5.453125" style="55"/>
  </cols>
  <sheetData>
    <row r="1" spans="1:72" ht="35.25" customHeight="1" x14ac:dyDescent="0.3">
      <c r="A1" s="173" t="s">
        <v>234</v>
      </c>
      <c r="B1" s="173"/>
      <c r="C1" s="173"/>
      <c r="D1" s="173"/>
      <c r="E1" s="173"/>
      <c r="F1" s="173"/>
      <c r="G1" s="174" t="s">
        <v>0</v>
      </c>
      <c r="H1" s="174"/>
      <c r="I1" s="174"/>
      <c r="J1" s="174"/>
      <c r="K1" s="174"/>
      <c r="L1" s="174"/>
      <c r="M1" s="175" t="s">
        <v>314</v>
      </c>
      <c r="N1" s="175"/>
      <c r="O1" s="175"/>
      <c r="P1" s="175"/>
      <c r="Q1" s="175"/>
      <c r="R1" s="175"/>
      <c r="S1" s="189" t="str">
        <f>$A$1</f>
        <v>FUN MAP</v>
      </c>
      <c r="T1" s="189"/>
      <c r="U1" s="189"/>
      <c r="V1" s="189"/>
      <c r="W1" s="189"/>
      <c r="X1" s="189"/>
      <c r="Y1" s="190" t="str">
        <f>$G$1</f>
        <v>MISSION DATA CARD</v>
      </c>
      <c r="Z1" s="190"/>
      <c r="AA1" s="190"/>
      <c r="AB1" s="190"/>
      <c r="AC1" s="190"/>
      <c r="AD1" s="190"/>
      <c r="AE1" s="191" t="str">
        <f>$M$1</f>
        <v>PG</v>
      </c>
      <c r="AF1" s="191"/>
      <c r="AG1" s="191"/>
      <c r="AH1" s="191"/>
      <c r="AI1" s="191"/>
      <c r="AJ1" s="191"/>
      <c r="AK1" s="143" t="str">
        <f>$A$1</f>
        <v>FUN MAP</v>
      </c>
      <c r="AL1" s="143"/>
      <c r="AM1" s="143"/>
      <c r="AN1" s="143"/>
      <c r="AO1" s="143"/>
      <c r="AP1" s="143"/>
      <c r="AQ1" s="144" t="str">
        <f>$G$1</f>
        <v>MISSION DATA CARD</v>
      </c>
      <c r="AR1" s="144"/>
      <c r="AS1" s="144"/>
      <c r="AT1" s="144"/>
      <c r="AU1" s="144"/>
      <c r="AV1" s="144"/>
      <c r="AW1" s="145" t="str">
        <f>$M$1</f>
        <v>PG</v>
      </c>
      <c r="AX1" s="145"/>
      <c r="AY1" s="145"/>
      <c r="AZ1" s="145"/>
      <c r="BA1" s="145"/>
      <c r="BB1" s="145"/>
      <c r="BC1" s="143" t="str">
        <f>$A$1</f>
        <v>FUN MAP</v>
      </c>
      <c r="BD1" s="143"/>
      <c r="BE1" s="143"/>
      <c r="BF1" s="143"/>
      <c r="BG1" s="143"/>
      <c r="BH1" s="143"/>
      <c r="BI1" s="144" t="str">
        <f>$G$1</f>
        <v>MISSION DATA CARD</v>
      </c>
      <c r="BJ1" s="144"/>
      <c r="BK1" s="144"/>
      <c r="BL1" s="144"/>
      <c r="BM1" s="144"/>
      <c r="BN1" s="144"/>
      <c r="BO1" s="145" t="str">
        <f>$M$1</f>
        <v>PG</v>
      </c>
      <c r="BP1" s="145"/>
      <c r="BQ1" s="145"/>
      <c r="BR1" s="145"/>
      <c r="BS1" s="145"/>
      <c r="BT1" s="145"/>
    </row>
    <row r="2" spans="1:72" ht="15" customHeight="1" x14ac:dyDescent="0.3">
      <c r="A2" s="170" t="s">
        <v>229</v>
      </c>
      <c r="B2" s="171"/>
      <c r="C2" s="171"/>
      <c r="D2" s="171"/>
      <c r="E2" s="171"/>
      <c r="F2" s="171"/>
      <c r="G2" s="171"/>
      <c r="H2" s="171"/>
      <c r="I2" s="171"/>
      <c r="J2" s="171"/>
      <c r="K2" s="171"/>
      <c r="L2" s="171"/>
      <c r="M2" s="171"/>
      <c r="N2" s="171"/>
      <c r="O2" s="171"/>
      <c r="P2" s="171"/>
      <c r="Q2" s="171"/>
      <c r="R2" s="172"/>
      <c r="S2" s="192" t="s">
        <v>246</v>
      </c>
      <c r="T2" s="193"/>
      <c r="U2" s="193"/>
      <c r="V2" s="193"/>
      <c r="W2" s="193"/>
      <c r="X2" s="193"/>
      <c r="Y2" s="193"/>
      <c r="Z2" s="193"/>
      <c r="AA2" s="193"/>
      <c r="AB2" s="193"/>
      <c r="AC2" s="193"/>
      <c r="AD2" s="193"/>
      <c r="AE2" s="193"/>
      <c r="AF2" s="193"/>
      <c r="AG2" s="193"/>
      <c r="AH2" s="193"/>
      <c r="AI2" s="193"/>
      <c r="AJ2" s="194"/>
      <c r="AK2" s="146" t="s">
        <v>317</v>
      </c>
      <c r="AL2" s="147"/>
      <c r="AM2" s="147"/>
      <c r="AN2" s="147"/>
      <c r="AO2" s="147"/>
      <c r="AP2" s="147"/>
      <c r="AQ2" s="147"/>
      <c r="AR2" s="147"/>
      <c r="AS2" s="147"/>
      <c r="AT2" s="147"/>
      <c r="AU2" s="147"/>
      <c r="AV2" s="147"/>
      <c r="AW2" s="147"/>
      <c r="AX2" s="147"/>
      <c r="AY2" s="147"/>
      <c r="AZ2" s="147"/>
      <c r="BA2" s="147"/>
      <c r="BB2" s="148"/>
      <c r="BC2" s="146" t="s">
        <v>317</v>
      </c>
      <c r="BD2" s="147"/>
      <c r="BE2" s="147"/>
      <c r="BF2" s="147"/>
      <c r="BG2" s="147"/>
      <c r="BH2" s="147"/>
      <c r="BI2" s="147"/>
      <c r="BJ2" s="147"/>
      <c r="BK2" s="147"/>
      <c r="BL2" s="147"/>
      <c r="BM2" s="147"/>
      <c r="BN2" s="147"/>
      <c r="BO2" s="147"/>
      <c r="BP2" s="147"/>
      <c r="BQ2" s="147"/>
      <c r="BR2" s="147"/>
      <c r="BS2" s="147"/>
      <c r="BT2" s="148"/>
    </row>
    <row r="3" spans="1:72" ht="15" customHeight="1" x14ac:dyDescent="0.3">
      <c r="A3" s="150" t="s">
        <v>230</v>
      </c>
      <c r="B3" s="151"/>
      <c r="C3" s="151"/>
      <c r="D3" s="151"/>
      <c r="E3" s="151"/>
      <c r="F3" s="151"/>
      <c r="G3" s="151"/>
      <c r="H3" s="151"/>
      <c r="I3" s="151"/>
      <c r="J3" s="151"/>
      <c r="K3" s="151"/>
      <c r="L3" s="151"/>
      <c r="M3" s="151"/>
      <c r="N3" s="151"/>
      <c r="O3" s="151"/>
      <c r="P3" s="151"/>
      <c r="Q3" s="151"/>
      <c r="R3" s="152"/>
      <c r="S3" s="210" t="s">
        <v>247</v>
      </c>
      <c r="T3" s="211"/>
      <c r="U3" s="212" t="s">
        <v>248</v>
      </c>
      <c r="V3" s="212"/>
      <c r="W3" s="212"/>
      <c r="X3" s="212" t="s">
        <v>249</v>
      </c>
      <c r="Y3" s="212"/>
      <c r="Z3" s="109" t="s">
        <v>250</v>
      </c>
      <c r="AA3" s="210" t="s">
        <v>251</v>
      </c>
      <c r="AB3" s="211"/>
      <c r="AC3" s="210" t="s">
        <v>252</v>
      </c>
      <c r="AD3" s="211"/>
      <c r="AE3" s="210" t="s">
        <v>253</v>
      </c>
      <c r="AF3" s="213"/>
      <c r="AG3" s="213"/>
      <c r="AH3" s="213"/>
      <c r="AI3" s="213"/>
      <c r="AJ3" s="211"/>
      <c r="AK3" s="119"/>
      <c r="AL3" s="120"/>
      <c r="AM3" s="120"/>
      <c r="AN3" s="120"/>
      <c r="AO3" s="120"/>
      <c r="AP3" s="120"/>
      <c r="AQ3" s="120"/>
      <c r="AR3" s="120"/>
      <c r="AS3" s="120"/>
      <c r="AT3" s="120"/>
      <c r="AU3" s="120"/>
      <c r="AV3" s="120"/>
      <c r="AW3" s="120"/>
      <c r="AX3" s="120"/>
      <c r="AY3" s="120"/>
      <c r="AZ3" s="120"/>
      <c r="BA3" s="120"/>
      <c r="BB3" s="121"/>
      <c r="BC3" s="119"/>
      <c r="BD3" s="120"/>
      <c r="BE3" s="120"/>
      <c r="BF3" s="120"/>
      <c r="BG3" s="120"/>
      <c r="BH3" s="120"/>
      <c r="BI3" s="120"/>
      <c r="BJ3" s="120"/>
      <c r="BK3" s="120"/>
      <c r="BL3" s="120"/>
      <c r="BM3" s="120"/>
      <c r="BN3" s="120"/>
      <c r="BO3" s="120"/>
      <c r="BP3" s="120"/>
      <c r="BQ3" s="120"/>
      <c r="BR3" s="120"/>
      <c r="BS3" s="120"/>
      <c r="BT3" s="121"/>
    </row>
    <row r="4" spans="1:72" ht="15" customHeight="1" x14ac:dyDescent="0.3">
      <c r="A4" s="153" t="s">
        <v>313</v>
      </c>
      <c r="B4" s="154"/>
      <c r="C4" s="155"/>
      <c r="D4" s="156" t="s">
        <v>274</v>
      </c>
      <c r="E4" s="157"/>
      <c r="F4" s="157"/>
      <c r="G4" s="157"/>
      <c r="H4" s="157"/>
      <c r="I4" s="158"/>
      <c r="J4" s="176" t="s">
        <v>319</v>
      </c>
      <c r="K4" s="176"/>
      <c r="L4" s="176"/>
      <c r="M4" s="176"/>
      <c r="N4" s="176"/>
      <c r="O4" s="176"/>
      <c r="P4" s="176"/>
      <c r="Q4" s="176"/>
      <c r="R4" s="177"/>
      <c r="S4" s="214" t="s">
        <v>255</v>
      </c>
      <c r="T4" s="214"/>
      <c r="U4" s="214" t="s">
        <v>254</v>
      </c>
      <c r="V4" s="214"/>
      <c r="W4" s="214"/>
      <c r="X4" s="215">
        <v>276.5</v>
      </c>
      <c r="Y4" s="215"/>
      <c r="Z4" s="110"/>
      <c r="AA4" s="216" t="s">
        <v>286</v>
      </c>
      <c r="AB4" s="217"/>
      <c r="AC4" s="216" t="s">
        <v>86</v>
      </c>
      <c r="AD4" s="217"/>
      <c r="AE4" s="218" t="s">
        <v>258</v>
      </c>
      <c r="AF4" s="219"/>
      <c r="AG4" s="219"/>
      <c r="AH4" s="219"/>
      <c r="AI4" s="219"/>
      <c r="AJ4" s="220"/>
      <c r="AK4" s="122"/>
      <c r="AL4" s="123"/>
      <c r="AM4" s="123"/>
      <c r="AN4" s="123"/>
      <c r="AO4" s="123"/>
      <c r="AP4" s="123"/>
      <c r="AQ4" s="123"/>
      <c r="AR4" s="123"/>
      <c r="AS4" s="123"/>
      <c r="AT4" s="123"/>
      <c r="AU4" s="123"/>
      <c r="AV4" s="123"/>
      <c r="AW4" s="123"/>
      <c r="AX4" s="123"/>
      <c r="AY4" s="123"/>
      <c r="AZ4" s="123"/>
      <c r="BA4" s="123"/>
      <c r="BB4" s="124"/>
      <c r="BC4" s="122"/>
      <c r="BD4" s="123"/>
      <c r="BE4" s="123"/>
      <c r="BF4" s="123"/>
      <c r="BG4" s="123"/>
      <c r="BH4" s="123"/>
      <c r="BI4" s="123"/>
      <c r="BJ4" s="123"/>
      <c r="BK4" s="123"/>
      <c r="BL4" s="123"/>
      <c r="BM4" s="123"/>
      <c r="BN4" s="123"/>
      <c r="BO4" s="123"/>
      <c r="BP4" s="123"/>
      <c r="BQ4" s="123"/>
      <c r="BR4" s="123"/>
      <c r="BS4" s="123"/>
      <c r="BT4" s="124"/>
    </row>
    <row r="5" spans="1:72" ht="15" customHeight="1" x14ac:dyDescent="0.3">
      <c r="A5" s="163" t="s">
        <v>98</v>
      </c>
      <c r="B5" s="163"/>
      <c r="C5" s="163"/>
      <c r="D5" s="164"/>
      <c r="E5" s="165"/>
      <c r="F5" s="165"/>
      <c r="G5" s="165"/>
      <c r="H5" s="165"/>
      <c r="I5" s="166"/>
      <c r="J5" s="178"/>
      <c r="K5" s="178"/>
      <c r="L5" s="178"/>
      <c r="M5" s="178"/>
      <c r="N5" s="178"/>
      <c r="O5" s="178"/>
      <c r="P5" s="178"/>
      <c r="Q5" s="178"/>
      <c r="R5" s="179"/>
      <c r="S5" s="221" t="s">
        <v>255</v>
      </c>
      <c r="T5" s="221"/>
      <c r="U5" s="196" t="s">
        <v>256</v>
      </c>
      <c r="V5" s="209"/>
      <c r="W5" s="197"/>
      <c r="X5" s="195">
        <v>317.5</v>
      </c>
      <c r="Y5" s="195"/>
      <c r="Z5" s="111"/>
      <c r="AA5" s="196" t="s">
        <v>287</v>
      </c>
      <c r="AB5" s="197"/>
      <c r="AC5" s="196" t="s">
        <v>86</v>
      </c>
      <c r="AD5" s="197"/>
      <c r="AE5" s="198" t="s">
        <v>279</v>
      </c>
      <c r="AF5" s="199"/>
      <c r="AG5" s="199"/>
      <c r="AH5" s="199"/>
      <c r="AI5" s="199"/>
      <c r="AJ5" s="200"/>
      <c r="AK5" s="122"/>
      <c r="AL5" s="123"/>
      <c r="AM5" s="123"/>
      <c r="AN5" s="123"/>
      <c r="AO5" s="123"/>
      <c r="AP5" s="123"/>
      <c r="AQ5" s="123"/>
      <c r="AR5" s="123"/>
      <c r="AS5" s="123"/>
      <c r="AT5" s="123"/>
      <c r="AU5" s="123"/>
      <c r="AV5" s="123"/>
      <c r="AW5" s="123"/>
      <c r="AX5" s="123"/>
      <c r="AY5" s="123"/>
      <c r="AZ5" s="123"/>
      <c r="BA5" s="123"/>
      <c r="BB5" s="124"/>
      <c r="BC5" s="122"/>
      <c r="BD5" s="123"/>
      <c r="BE5" s="123"/>
      <c r="BF5" s="123"/>
      <c r="BG5" s="123"/>
      <c r="BH5" s="123"/>
      <c r="BI5" s="123"/>
      <c r="BJ5" s="123"/>
      <c r="BK5" s="123"/>
      <c r="BL5" s="123"/>
      <c r="BM5" s="123"/>
      <c r="BN5" s="123"/>
      <c r="BO5" s="123"/>
      <c r="BP5" s="123"/>
      <c r="BQ5" s="123"/>
      <c r="BR5" s="123"/>
      <c r="BS5" s="123"/>
      <c r="BT5" s="124"/>
    </row>
    <row r="6" spans="1:72" ht="15" customHeight="1" x14ac:dyDescent="0.3">
      <c r="A6" s="149" t="s">
        <v>99</v>
      </c>
      <c r="B6" s="149"/>
      <c r="C6" s="149"/>
      <c r="D6" s="167" t="s">
        <v>302</v>
      </c>
      <c r="E6" s="168"/>
      <c r="F6" s="168"/>
      <c r="G6" s="168"/>
      <c r="H6" s="168"/>
      <c r="I6" s="169"/>
      <c r="J6" s="178"/>
      <c r="K6" s="178"/>
      <c r="L6" s="178"/>
      <c r="M6" s="178"/>
      <c r="N6" s="178"/>
      <c r="O6" s="178"/>
      <c r="P6" s="178"/>
      <c r="Q6" s="178"/>
      <c r="R6" s="179"/>
      <c r="S6" s="201" t="s">
        <v>255</v>
      </c>
      <c r="T6" s="201"/>
      <c r="U6" s="202" t="s">
        <v>259</v>
      </c>
      <c r="V6" s="203"/>
      <c r="W6" s="204"/>
      <c r="X6" s="205">
        <v>317.55</v>
      </c>
      <c r="Y6" s="205"/>
      <c r="Z6" s="112"/>
      <c r="AA6" s="202" t="s">
        <v>277</v>
      </c>
      <c r="AB6" s="204"/>
      <c r="AC6" s="202" t="s">
        <v>86</v>
      </c>
      <c r="AD6" s="204"/>
      <c r="AE6" s="206" t="s">
        <v>278</v>
      </c>
      <c r="AF6" s="207"/>
      <c r="AG6" s="207"/>
      <c r="AH6" s="207"/>
      <c r="AI6" s="207"/>
      <c r="AJ6" s="208"/>
      <c r="AK6" s="122"/>
      <c r="AL6" s="123"/>
      <c r="AM6" s="123"/>
      <c r="AN6" s="123"/>
      <c r="AO6" s="123"/>
      <c r="AP6" s="123"/>
      <c r="AQ6" s="123"/>
      <c r="AR6" s="123"/>
      <c r="AS6" s="123"/>
      <c r="AT6" s="123"/>
      <c r="AU6" s="123"/>
      <c r="AV6" s="123"/>
      <c r="AW6" s="123"/>
      <c r="AX6" s="123"/>
      <c r="AY6" s="123"/>
      <c r="AZ6" s="123"/>
      <c r="BA6" s="123"/>
      <c r="BB6" s="124"/>
      <c r="BC6" s="122"/>
      <c r="BD6" s="123"/>
      <c r="BE6" s="123"/>
      <c r="BF6" s="123"/>
      <c r="BG6" s="123"/>
      <c r="BH6" s="123"/>
      <c r="BI6" s="123"/>
      <c r="BJ6" s="123"/>
      <c r="BK6" s="123"/>
      <c r="BL6" s="123"/>
      <c r="BM6" s="123"/>
      <c r="BN6" s="123"/>
      <c r="BO6" s="123"/>
      <c r="BP6" s="123"/>
      <c r="BQ6" s="123"/>
      <c r="BR6" s="123"/>
      <c r="BS6" s="123"/>
      <c r="BT6" s="124"/>
    </row>
    <row r="7" spans="1:72" ht="15" customHeight="1" x14ac:dyDescent="0.3">
      <c r="A7" s="150" t="s">
        <v>231</v>
      </c>
      <c r="B7" s="151"/>
      <c r="C7" s="151"/>
      <c r="D7" s="151"/>
      <c r="E7" s="151"/>
      <c r="F7" s="151"/>
      <c r="G7" s="151"/>
      <c r="H7" s="151"/>
      <c r="I7" s="151"/>
      <c r="J7" s="151"/>
      <c r="K7" s="151"/>
      <c r="L7" s="151"/>
      <c r="M7" s="151"/>
      <c r="N7" s="151"/>
      <c r="O7" s="151"/>
      <c r="P7" s="151"/>
      <c r="Q7" s="151"/>
      <c r="R7" s="152"/>
      <c r="S7" s="221" t="s">
        <v>255</v>
      </c>
      <c r="T7" s="221"/>
      <c r="U7" s="196" t="s">
        <v>285</v>
      </c>
      <c r="V7" s="209"/>
      <c r="W7" s="197"/>
      <c r="X7" s="195">
        <v>317.8</v>
      </c>
      <c r="Y7" s="195"/>
      <c r="Z7" s="116"/>
      <c r="AA7" s="196" t="s">
        <v>288</v>
      </c>
      <c r="AB7" s="197"/>
      <c r="AC7" s="196" t="s">
        <v>86</v>
      </c>
      <c r="AD7" s="197"/>
      <c r="AE7" s="198" t="s">
        <v>280</v>
      </c>
      <c r="AF7" s="199"/>
      <c r="AG7" s="199"/>
      <c r="AH7" s="199"/>
      <c r="AI7" s="199"/>
      <c r="AJ7" s="200"/>
      <c r="AK7" s="122"/>
      <c r="AL7" s="123"/>
      <c r="AM7" s="123"/>
      <c r="AN7" s="123"/>
      <c r="AO7" s="123"/>
      <c r="AP7" s="123"/>
      <c r="AQ7" s="123"/>
      <c r="AR7" s="123"/>
      <c r="AS7" s="123"/>
      <c r="AT7" s="123"/>
      <c r="AU7" s="123"/>
      <c r="AV7" s="123"/>
      <c r="AW7" s="123"/>
      <c r="AX7" s="123"/>
      <c r="AY7" s="123"/>
      <c r="AZ7" s="123"/>
      <c r="BA7" s="123"/>
      <c r="BB7" s="124"/>
      <c r="BC7" s="122"/>
      <c r="BD7" s="123"/>
      <c r="BE7" s="123"/>
      <c r="BF7" s="123"/>
      <c r="BG7" s="123"/>
      <c r="BH7" s="123"/>
      <c r="BI7" s="123"/>
      <c r="BJ7" s="123"/>
      <c r="BK7" s="123"/>
      <c r="BL7" s="123"/>
      <c r="BM7" s="123"/>
      <c r="BN7" s="123"/>
      <c r="BO7" s="123"/>
      <c r="BP7" s="123"/>
      <c r="BQ7" s="123"/>
      <c r="BR7" s="123"/>
      <c r="BS7" s="123"/>
      <c r="BT7" s="124"/>
    </row>
    <row r="8" spans="1:72" ht="15" customHeight="1" x14ac:dyDescent="0.3">
      <c r="A8" s="153" t="s">
        <v>313</v>
      </c>
      <c r="B8" s="154"/>
      <c r="C8" s="155"/>
      <c r="D8" s="156" t="s">
        <v>241</v>
      </c>
      <c r="E8" s="157"/>
      <c r="F8" s="157"/>
      <c r="G8" s="157"/>
      <c r="H8" s="157"/>
      <c r="I8" s="158"/>
      <c r="J8" s="176" t="s">
        <v>315</v>
      </c>
      <c r="K8" s="176"/>
      <c r="L8" s="176"/>
      <c r="M8" s="176"/>
      <c r="N8" s="176"/>
      <c r="O8" s="176"/>
      <c r="P8" s="176"/>
      <c r="Q8" s="176"/>
      <c r="R8" s="177"/>
      <c r="S8" s="230" t="s">
        <v>255</v>
      </c>
      <c r="T8" s="231"/>
      <c r="U8" s="230" t="s">
        <v>257</v>
      </c>
      <c r="V8" s="232"/>
      <c r="W8" s="231"/>
      <c r="X8" s="233">
        <v>317.89999999999998</v>
      </c>
      <c r="Y8" s="234"/>
      <c r="Z8" s="118"/>
      <c r="AA8" s="230" t="s">
        <v>293</v>
      </c>
      <c r="AB8" s="231"/>
      <c r="AC8" s="230" t="s">
        <v>86</v>
      </c>
      <c r="AD8" s="231"/>
      <c r="AE8" s="235" t="s">
        <v>281</v>
      </c>
      <c r="AF8" s="236"/>
      <c r="AG8" s="236"/>
      <c r="AH8" s="236"/>
      <c r="AI8" s="236"/>
      <c r="AJ8" s="237"/>
      <c r="AK8" s="122"/>
      <c r="AL8" s="123"/>
      <c r="AM8" s="123"/>
      <c r="AN8" s="123"/>
      <c r="AO8" s="123"/>
      <c r="AP8" s="123"/>
      <c r="AQ8" s="123"/>
      <c r="AR8" s="123"/>
      <c r="AS8" s="123"/>
      <c r="AT8" s="123"/>
      <c r="AU8" s="123"/>
      <c r="AV8" s="123"/>
      <c r="AW8" s="123"/>
      <c r="AX8" s="123"/>
      <c r="AY8" s="123"/>
      <c r="AZ8" s="123"/>
      <c r="BA8" s="123"/>
      <c r="BB8" s="124"/>
      <c r="BC8" s="122"/>
      <c r="BD8" s="123"/>
      <c r="BE8" s="123"/>
      <c r="BF8" s="123"/>
      <c r="BG8" s="123"/>
      <c r="BH8" s="123"/>
      <c r="BI8" s="123"/>
      <c r="BJ8" s="123"/>
      <c r="BK8" s="123"/>
      <c r="BL8" s="123"/>
      <c r="BM8" s="123"/>
      <c r="BN8" s="123"/>
      <c r="BO8" s="123"/>
      <c r="BP8" s="123"/>
      <c r="BQ8" s="123"/>
      <c r="BR8" s="123"/>
      <c r="BS8" s="123"/>
      <c r="BT8" s="124"/>
    </row>
    <row r="9" spans="1:72" ht="15" customHeight="1" x14ac:dyDescent="0.3">
      <c r="A9" s="163" t="s">
        <v>98</v>
      </c>
      <c r="B9" s="163"/>
      <c r="C9" s="163"/>
      <c r="D9" s="164"/>
      <c r="E9" s="165"/>
      <c r="F9" s="165"/>
      <c r="G9" s="165"/>
      <c r="H9" s="165"/>
      <c r="I9" s="166"/>
      <c r="J9" s="178"/>
      <c r="K9" s="178"/>
      <c r="L9" s="178"/>
      <c r="M9" s="178"/>
      <c r="N9" s="178"/>
      <c r="O9" s="178"/>
      <c r="P9" s="178"/>
      <c r="Q9" s="178"/>
      <c r="R9" s="179"/>
      <c r="S9" s="222" t="s">
        <v>255</v>
      </c>
      <c r="T9" s="222"/>
      <c r="U9" s="223" t="s">
        <v>294</v>
      </c>
      <c r="V9" s="224"/>
      <c r="W9" s="225"/>
      <c r="X9" s="226">
        <v>317.95</v>
      </c>
      <c r="Y9" s="226"/>
      <c r="Z9" s="113"/>
      <c r="AA9" s="223" t="s">
        <v>295</v>
      </c>
      <c r="AB9" s="225"/>
      <c r="AC9" s="223" t="s">
        <v>86</v>
      </c>
      <c r="AD9" s="225"/>
      <c r="AE9" s="227" t="s">
        <v>284</v>
      </c>
      <c r="AF9" s="228"/>
      <c r="AG9" s="228"/>
      <c r="AH9" s="228"/>
      <c r="AI9" s="228"/>
      <c r="AJ9" s="229"/>
      <c r="AK9" s="122"/>
      <c r="AL9" s="123"/>
      <c r="AM9" s="123"/>
      <c r="AN9" s="123"/>
      <c r="AO9" s="123"/>
      <c r="AP9" s="123"/>
      <c r="AQ9" s="123"/>
      <c r="AR9" s="123"/>
      <c r="AS9" s="123"/>
      <c r="AT9" s="123"/>
      <c r="AU9" s="123"/>
      <c r="AV9" s="123"/>
      <c r="AW9" s="123"/>
      <c r="AX9" s="123"/>
      <c r="AY9" s="123"/>
      <c r="AZ9" s="123"/>
      <c r="BA9" s="123"/>
      <c r="BB9" s="124"/>
      <c r="BC9" s="122"/>
      <c r="BD9" s="123"/>
      <c r="BE9" s="123"/>
      <c r="BF9" s="123"/>
      <c r="BG9" s="123"/>
      <c r="BH9" s="123"/>
      <c r="BI9" s="123"/>
      <c r="BJ9" s="123"/>
      <c r="BK9" s="123"/>
      <c r="BL9" s="123"/>
      <c r="BM9" s="123"/>
      <c r="BN9" s="123"/>
      <c r="BO9" s="123"/>
      <c r="BP9" s="123"/>
      <c r="BQ9" s="123"/>
      <c r="BR9" s="123"/>
      <c r="BS9" s="123"/>
      <c r="BT9" s="124"/>
    </row>
    <row r="10" spans="1:72" ht="15" customHeight="1" x14ac:dyDescent="0.3">
      <c r="A10" s="149" t="s">
        <v>99</v>
      </c>
      <c r="B10" s="149"/>
      <c r="C10" s="149"/>
      <c r="D10" s="167" t="s">
        <v>303</v>
      </c>
      <c r="E10" s="168"/>
      <c r="F10" s="168"/>
      <c r="G10" s="168"/>
      <c r="H10" s="168"/>
      <c r="I10" s="169"/>
      <c r="J10" s="178"/>
      <c r="K10" s="178"/>
      <c r="L10" s="178"/>
      <c r="M10" s="178"/>
      <c r="N10" s="178"/>
      <c r="O10" s="178"/>
      <c r="P10" s="178"/>
      <c r="Q10" s="178"/>
      <c r="R10" s="179"/>
      <c r="S10" s="201" t="s">
        <v>255</v>
      </c>
      <c r="T10" s="201"/>
      <c r="U10" s="202" t="s">
        <v>260</v>
      </c>
      <c r="V10" s="203"/>
      <c r="W10" s="204"/>
      <c r="X10" s="205">
        <v>276.60000000000002</v>
      </c>
      <c r="Y10" s="205"/>
      <c r="Z10" s="115"/>
      <c r="AA10" s="202" t="s">
        <v>289</v>
      </c>
      <c r="AB10" s="204"/>
      <c r="AC10" s="202" t="s">
        <v>86</v>
      </c>
      <c r="AD10" s="204"/>
      <c r="AE10" s="206" t="s">
        <v>275</v>
      </c>
      <c r="AF10" s="207"/>
      <c r="AG10" s="207"/>
      <c r="AH10" s="207"/>
      <c r="AI10" s="207"/>
      <c r="AJ10" s="208"/>
      <c r="AK10" s="122"/>
      <c r="AL10" s="123"/>
      <c r="AM10" s="123"/>
      <c r="AN10" s="123"/>
      <c r="AO10" s="123"/>
      <c r="AP10" s="123"/>
      <c r="AQ10" s="123"/>
      <c r="AR10" s="123"/>
      <c r="AS10" s="123"/>
      <c r="AT10" s="123"/>
      <c r="AU10" s="123"/>
      <c r="AV10" s="123"/>
      <c r="AW10" s="123"/>
      <c r="AX10" s="123"/>
      <c r="AY10" s="123"/>
      <c r="AZ10" s="123"/>
      <c r="BA10" s="123"/>
      <c r="BB10" s="124"/>
      <c r="BC10" s="122"/>
      <c r="BD10" s="123"/>
      <c r="BE10" s="123"/>
      <c r="BF10" s="123"/>
      <c r="BG10" s="123"/>
      <c r="BH10" s="123"/>
      <c r="BI10" s="123"/>
      <c r="BJ10" s="123"/>
      <c r="BK10" s="123"/>
      <c r="BL10" s="123"/>
      <c r="BM10" s="123"/>
      <c r="BN10" s="123"/>
      <c r="BO10" s="123"/>
      <c r="BP10" s="123"/>
      <c r="BQ10" s="123"/>
      <c r="BR10" s="123"/>
      <c r="BS10" s="123"/>
      <c r="BT10" s="124"/>
    </row>
    <row r="11" spans="1:72" ht="15" customHeight="1" x14ac:dyDescent="0.3">
      <c r="A11" s="150" t="s">
        <v>232</v>
      </c>
      <c r="B11" s="151"/>
      <c r="C11" s="151"/>
      <c r="D11" s="151"/>
      <c r="E11" s="151"/>
      <c r="F11" s="151"/>
      <c r="G11" s="151"/>
      <c r="H11" s="151"/>
      <c r="I11" s="151"/>
      <c r="J11" s="151"/>
      <c r="K11" s="151"/>
      <c r="L11" s="151"/>
      <c r="M11" s="151"/>
      <c r="N11" s="151"/>
      <c r="O11" s="151"/>
      <c r="P11" s="151"/>
      <c r="Q11" s="151"/>
      <c r="R11" s="152"/>
      <c r="S11" s="222" t="s">
        <v>255</v>
      </c>
      <c r="T11" s="222"/>
      <c r="U11" s="223" t="s">
        <v>261</v>
      </c>
      <c r="V11" s="224"/>
      <c r="W11" s="225"/>
      <c r="X11" s="226">
        <v>317.60000000000002</v>
      </c>
      <c r="Y11" s="226"/>
      <c r="Z11" s="117"/>
      <c r="AA11" s="223" t="s">
        <v>290</v>
      </c>
      <c r="AB11" s="225"/>
      <c r="AC11" s="223" t="s">
        <v>86</v>
      </c>
      <c r="AD11" s="225"/>
      <c r="AE11" s="227" t="s">
        <v>282</v>
      </c>
      <c r="AF11" s="228"/>
      <c r="AG11" s="228"/>
      <c r="AH11" s="228"/>
      <c r="AI11" s="228"/>
      <c r="AJ11" s="229"/>
      <c r="AK11" s="122"/>
      <c r="AL11" s="123"/>
      <c r="AM11" s="123"/>
      <c r="AN11" s="123"/>
      <c r="AO11" s="123"/>
      <c r="AP11" s="123"/>
      <c r="AQ11" s="123"/>
      <c r="AR11" s="123"/>
      <c r="AS11" s="123"/>
      <c r="AT11" s="123"/>
      <c r="AU11" s="123"/>
      <c r="AV11" s="123"/>
      <c r="AW11" s="123"/>
      <c r="AX11" s="123"/>
      <c r="AY11" s="123"/>
      <c r="AZ11" s="123"/>
      <c r="BA11" s="123"/>
      <c r="BB11" s="124"/>
      <c r="BC11" s="122"/>
      <c r="BD11" s="123"/>
      <c r="BE11" s="123"/>
      <c r="BF11" s="123"/>
      <c r="BG11" s="123"/>
      <c r="BH11" s="123"/>
      <c r="BI11" s="123"/>
      <c r="BJ11" s="123"/>
      <c r="BK11" s="123"/>
      <c r="BL11" s="123"/>
      <c r="BM11" s="123"/>
      <c r="BN11" s="123"/>
      <c r="BO11" s="123"/>
      <c r="BP11" s="123"/>
      <c r="BQ11" s="123"/>
      <c r="BR11" s="123"/>
      <c r="BS11" s="123"/>
      <c r="BT11" s="124"/>
    </row>
    <row r="12" spans="1:72" ht="15" customHeight="1" x14ac:dyDescent="0.3">
      <c r="A12" s="153" t="s">
        <v>313</v>
      </c>
      <c r="B12" s="154"/>
      <c r="C12" s="155"/>
      <c r="D12" s="156" t="s">
        <v>240</v>
      </c>
      <c r="E12" s="157"/>
      <c r="F12" s="157"/>
      <c r="G12" s="157"/>
      <c r="H12" s="157"/>
      <c r="I12" s="158"/>
      <c r="J12" s="176" t="s">
        <v>320</v>
      </c>
      <c r="K12" s="176"/>
      <c r="L12" s="176"/>
      <c r="M12" s="176"/>
      <c r="N12" s="176"/>
      <c r="O12" s="176"/>
      <c r="P12" s="176"/>
      <c r="Q12" s="176"/>
      <c r="R12" s="177"/>
      <c r="S12" s="201" t="s">
        <v>255</v>
      </c>
      <c r="T12" s="201"/>
      <c r="U12" s="202" t="s">
        <v>296</v>
      </c>
      <c r="V12" s="203"/>
      <c r="W12" s="204"/>
      <c r="X12" s="205">
        <v>317.64999999999998</v>
      </c>
      <c r="Y12" s="205"/>
      <c r="Z12" s="112"/>
      <c r="AA12" s="202" t="s">
        <v>298</v>
      </c>
      <c r="AB12" s="204"/>
      <c r="AC12" s="202" t="s">
        <v>86</v>
      </c>
      <c r="AD12" s="204"/>
      <c r="AE12" s="206" t="s">
        <v>300</v>
      </c>
      <c r="AF12" s="207"/>
      <c r="AG12" s="207"/>
      <c r="AH12" s="207"/>
      <c r="AI12" s="207"/>
      <c r="AJ12" s="208"/>
      <c r="AK12" s="122"/>
      <c r="AL12" s="123"/>
      <c r="AM12" s="123"/>
      <c r="AN12" s="123"/>
      <c r="AO12" s="123"/>
      <c r="AP12" s="123"/>
      <c r="AQ12" s="123"/>
      <c r="AR12" s="123"/>
      <c r="AS12" s="123"/>
      <c r="AT12" s="123"/>
      <c r="AU12" s="123"/>
      <c r="AV12" s="123"/>
      <c r="AW12" s="123"/>
      <c r="AX12" s="123"/>
      <c r="AY12" s="123"/>
      <c r="AZ12" s="123"/>
      <c r="BA12" s="123"/>
      <c r="BB12" s="124"/>
      <c r="BC12" s="122"/>
      <c r="BD12" s="123"/>
      <c r="BE12" s="123"/>
      <c r="BF12" s="123"/>
      <c r="BG12" s="123"/>
      <c r="BH12" s="123"/>
      <c r="BI12" s="123"/>
      <c r="BJ12" s="123"/>
      <c r="BK12" s="123"/>
      <c r="BL12" s="123"/>
      <c r="BM12" s="123"/>
      <c r="BN12" s="123"/>
      <c r="BO12" s="123"/>
      <c r="BP12" s="123"/>
      <c r="BQ12" s="123"/>
      <c r="BR12" s="123"/>
      <c r="BS12" s="123"/>
      <c r="BT12" s="124"/>
    </row>
    <row r="13" spans="1:72" ht="15" customHeight="1" x14ac:dyDescent="0.3">
      <c r="A13" s="163" t="s">
        <v>98</v>
      </c>
      <c r="B13" s="163"/>
      <c r="C13" s="163"/>
      <c r="D13" s="164"/>
      <c r="E13" s="165"/>
      <c r="F13" s="165"/>
      <c r="G13" s="165"/>
      <c r="H13" s="165"/>
      <c r="I13" s="166"/>
      <c r="J13" s="178"/>
      <c r="K13" s="178"/>
      <c r="L13" s="178"/>
      <c r="M13" s="178"/>
      <c r="N13" s="178"/>
      <c r="O13" s="178"/>
      <c r="P13" s="178"/>
      <c r="Q13" s="178"/>
      <c r="R13" s="179"/>
      <c r="S13" s="221" t="s">
        <v>255</v>
      </c>
      <c r="T13" s="221"/>
      <c r="U13" s="196" t="s">
        <v>262</v>
      </c>
      <c r="V13" s="209"/>
      <c r="W13" s="197"/>
      <c r="X13" s="195">
        <v>276.7</v>
      </c>
      <c r="Y13" s="195"/>
      <c r="Z13" s="116"/>
      <c r="AA13" s="196" t="s">
        <v>291</v>
      </c>
      <c r="AB13" s="197"/>
      <c r="AC13" s="196" t="s">
        <v>86</v>
      </c>
      <c r="AD13" s="197"/>
      <c r="AE13" s="198" t="s">
        <v>263</v>
      </c>
      <c r="AF13" s="199"/>
      <c r="AG13" s="199"/>
      <c r="AH13" s="199"/>
      <c r="AI13" s="199"/>
      <c r="AJ13" s="200"/>
      <c r="AK13" s="122"/>
      <c r="AL13" s="123"/>
      <c r="AM13" s="123"/>
      <c r="AN13" s="123"/>
      <c r="AO13" s="123"/>
      <c r="AP13" s="123"/>
      <c r="AQ13" s="123"/>
      <c r="AR13" s="123"/>
      <c r="AS13" s="123"/>
      <c r="AT13" s="123"/>
      <c r="AU13" s="123"/>
      <c r="AV13" s="123"/>
      <c r="AW13" s="123"/>
      <c r="AX13" s="123"/>
      <c r="AY13" s="123"/>
      <c r="AZ13" s="123"/>
      <c r="BA13" s="123"/>
      <c r="BB13" s="124"/>
      <c r="BC13" s="122"/>
      <c r="BD13" s="123"/>
      <c r="BE13" s="123"/>
      <c r="BF13" s="123"/>
      <c r="BG13" s="123"/>
      <c r="BH13" s="123"/>
      <c r="BI13" s="123"/>
      <c r="BJ13" s="123"/>
      <c r="BK13" s="123"/>
      <c r="BL13" s="123"/>
      <c r="BM13" s="123"/>
      <c r="BN13" s="123"/>
      <c r="BO13" s="123"/>
      <c r="BP13" s="123"/>
      <c r="BQ13" s="123"/>
      <c r="BR13" s="123"/>
      <c r="BS13" s="123"/>
      <c r="BT13" s="124"/>
    </row>
    <row r="14" spans="1:72" ht="15" customHeight="1" x14ac:dyDescent="0.3">
      <c r="A14" s="149" t="s">
        <v>99</v>
      </c>
      <c r="B14" s="149"/>
      <c r="C14" s="149"/>
      <c r="D14" s="167" t="s">
        <v>304</v>
      </c>
      <c r="E14" s="168"/>
      <c r="F14" s="168"/>
      <c r="G14" s="168"/>
      <c r="H14" s="168"/>
      <c r="I14" s="169"/>
      <c r="J14" s="178"/>
      <c r="K14" s="178"/>
      <c r="L14" s="178"/>
      <c r="M14" s="178"/>
      <c r="N14" s="178"/>
      <c r="O14" s="178"/>
      <c r="P14" s="178"/>
      <c r="Q14" s="178"/>
      <c r="R14" s="179"/>
      <c r="S14" s="246" t="s">
        <v>255</v>
      </c>
      <c r="T14" s="246"/>
      <c r="U14" s="230" t="s">
        <v>264</v>
      </c>
      <c r="V14" s="232"/>
      <c r="W14" s="231"/>
      <c r="X14" s="247">
        <v>317.7</v>
      </c>
      <c r="Y14" s="247"/>
      <c r="Z14" s="118"/>
      <c r="AA14" s="230" t="s">
        <v>292</v>
      </c>
      <c r="AB14" s="231"/>
      <c r="AC14" s="230" t="s">
        <v>86</v>
      </c>
      <c r="AD14" s="231"/>
      <c r="AE14" s="235" t="s">
        <v>283</v>
      </c>
      <c r="AF14" s="236"/>
      <c r="AG14" s="236"/>
      <c r="AH14" s="236"/>
      <c r="AI14" s="236"/>
      <c r="AJ14" s="237"/>
      <c r="AK14" s="122"/>
      <c r="AL14" s="123"/>
      <c r="AM14" s="123"/>
      <c r="AN14" s="123"/>
      <c r="AO14" s="123"/>
      <c r="AP14" s="123"/>
      <c r="AQ14" s="123"/>
      <c r="AR14" s="123"/>
      <c r="AS14" s="123"/>
      <c r="AT14" s="123"/>
      <c r="AU14" s="123"/>
      <c r="AV14" s="123"/>
      <c r="AW14" s="123"/>
      <c r="AX14" s="123"/>
      <c r="AY14" s="123"/>
      <c r="AZ14" s="123"/>
      <c r="BA14" s="123"/>
      <c r="BB14" s="124"/>
      <c r="BC14" s="122"/>
      <c r="BD14" s="123"/>
      <c r="BE14" s="123"/>
      <c r="BF14" s="123"/>
      <c r="BG14" s="123"/>
      <c r="BH14" s="123"/>
      <c r="BI14" s="123"/>
      <c r="BJ14" s="123"/>
      <c r="BK14" s="123"/>
      <c r="BL14" s="123"/>
      <c r="BM14" s="123"/>
      <c r="BN14" s="123"/>
      <c r="BO14" s="123"/>
      <c r="BP14" s="123"/>
      <c r="BQ14" s="123"/>
      <c r="BR14" s="123"/>
      <c r="BS14" s="123"/>
      <c r="BT14" s="124"/>
    </row>
    <row r="15" spans="1:72" ht="15" customHeight="1" x14ac:dyDescent="0.3">
      <c r="A15" s="150" t="s">
        <v>233</v>
      </c>
      <c r="B15" s="151"/>
      <c r="C15" s="151"/>
      <c r="D15" s="151"/>
      <c r="E15" s="151"/>
      <c r="F15" s="151"/>
      <c r="G15" s="151"/>
      <c r="H15" s="151"/>
      <c r="I15" s="151"/>
      <c r="J15" s="151"/>
      <c r="K15" s="151"/>
      <c r="L15" s="151"/>
      <c r="M15" s="151"/>
      <c r="N15" s="151"/>
      <c r="O15" s="151"/>
      <c r="P15" s="151"/>
      <c r="Q15" s="151"/>
      <c r="R15" s="152"/>
      <c r="S15" s="238" t="s">
        <v>255</v>
      </c>
      <c r="T15" s="238"/>
      <c r="U15" s="239" t="s">
        <v>297</v>
      </c>
      <c r="V15" s="240"/>
      <c r="W15" s="241"/>
      <c r="X15" s="242">
        <v>317.75</v>
      </c>
      <c r="Y15" s="242"/>
      <c r="Z15" s="114"/>
      <c r="AA15" s="239" t="s">
        <v>299</v>
      </c>
      <c r="AB15" s="241"/>
      <c r="AC15" s="239" t="s">
        <v>86</v>
      </c>
      <c r="AD15" s="241"/>
      <c r="AE15" s="243" t="s">
        <v>301</v>
      </c>
      <c r="AF15" s="244"/>
      <c r="AG15" s="244"/>
      <c r="AH15" s="244"/>
      <c r="AI15" s="244"/>
      <c r="AJ15" s="245"/>
      <c r="AK15" s="122"/>
      <c r="AL15" s="123"/>
      <c r="AM15" s="123"/>
      <c r="AN15" s="123"/>
      <c r="AO15" s="123"/>
      <c r="AP15" s="123"/>
      <c r="AQ15" s="123"/>
      <c r="AR15" s="123"/>
      <c r="AS15" s="123"/>
      <c r="AT15" s="123"/>
      <c r="AU15" s="123"/>
      <c r="AV15" s="123"/>
      <c r="AW15" s="123"/>
      <c r="AX15" s="123"/>
      <c r="AY15" s="123"/>
      <c r="AZ15" s="123"/>
      <c r="BA15" s="123"/>
      <c r="BB15" s="124"/>
      <c r="BC15" s="122"/>
      <c r="BD15" s="123"/>
      <c r="BE15" s="123"/>
      <c r="BF15" s="123"/>
      <c r="BG15" s="123"/>
      <c r="BH15" s="123"/>
      <c r="BI15" s="123"/>
      <c r="BJ15" s="123"/>
      <c r="BK15" s="123"/>
      <c r="BL15" s="123"/>
      <c r="BM15" s="123"/>
      <c r="BN15" s="123"/>
      <c r="BO15" s="123"/>
      <c r="BP15" s="123"/>
      <c r="BQ15" s="123"/>
      <c r="BR15" s="123"/>
      <c r="BS15" s="123"/>
      <c r="BT15" s="124"/>
    </row>
    <row r="16" spans="1:72" ht="15" customHeight="1" x14ac:dyDescent="0.3">
      <c r="A16" s="153" t="s">
        <v>313</v>
      </c>
      <c r="B16" s="154"/>
      <c r="C16" s="155"/>
      <c r="D16" s="156" t="s">
        <v>276</v>
      </c>
      <c r="E16" s="157"/>
      <c r="F16" s="157"/>
      <c r="G16" s="157"/>
      <c r="H16" s="157"/>
      <c r="I16" s="158"/>
      <c r="J16" s="176" t="s">
        <v>316</v>
      </c>
      <c r="K16" s="176"/>
      <c r="L16" s="176"/>
      <c r="M16" s="176"/>
      <c r="N16" s="176"/>
      <c r="O16" s="176"/>
      <c r="P16" s="176"/>
      <c r="Q16" s="176"/>
      <c r="R16" s="177"/>
      <c r="S16" s="192" t="s">
        <v>265</v>
      </c>
      <c r="T16" s="193"/>
      <c r="U16" s="193"/>
      <c r="V16" s="193"/>
      <c r="W16" s="193"/>
      <c r="X16" s="193"/>
      <c r="Y16" s="193"/>
      <c r="Z16" s="193"/>
      <c r="AA16" s="193"/>
      <c r="AB16" s="193"/>
      <c r="AC16" s="193"/>
      <c r="AD16" s="193"/>
      <c r="AE16" s="193"/>
      <c r="AF16" s="193"/>
      <c r="AG16" s="193"/>
      <c r="AH16" s="193"/>
      <c r="AI16" s="193"/>
      <c r="AJ16" s="194"/>
      <c r="AK16" s="122"/>
      <c r="AL16" s="123"/>
      <c r="AM16" s="123"/>
      <c r="AN16" s="123"/>
      <c r="AO16" s="123"/>
      <c r="AP16" s="123"/>
      <c r="AQ16" s="123"/>
      <c r="AR16" s="123"/>
      <c r="AS16" s="123"/>
      <c r="AT16" s="123"/>
      <c r="AU16" s="123"/>
      <c r="AV16" s="123"/>
      <c r="AW16" s="123"/>
      <c r="AX16" s="123"/>
      <c r="AY16" s="123"/>
      <c r="AZ16" s="123"/>
      <c r="BA16" s="123"/>
      <c r="BB16" s="124"/>
      <c r="BC16" s="122"/>
      <c r="BD16" s="123"/>
      <c r="BE16" s="123"/>
      <c r="BF16" s="123"/>
      <c r="BG16" s="123"/>
      <c r="BH16" s="123"/>
      <c r="BI16" s="123"/>
      <c r="BJ16" s="123"/>
      <c r="BK16" s="123"/>
      <c r="BL16" s="123"/>
      <c r="BM16" s="123"/>
      <c r="BN16" s="123"/>
      <c r="BO16" s="123"/>
      <c r="BP16" s="123"/>
      <c r="BQ16" s="123"/>
      <c r="BR16" s="123"/>
      <c r="BS16" s="123"/>
      <c r="BT16" s="124"/>
    </row>
    <row r="17" spans="1:72" ht="15" customHeight="1" x14ac:dyDescent="0.3">
      <c r="A17" s="163" t="s">
        <v>98</v>
      </c>
      <c r="B17" s="163"/>
      <c r="C17" s="163"/>
      <c r="D17" s="164"/>
      <c r="E17" s="165"/>
      <c r="F17" s="165"/>
      <c r="G17" s="165"/>
      <c r="H17" s="165"/>
      <c r="I17" s="166"/>
      <c r="J17" s="178"/>
      <c r="K17" s="178"/>
      <c r="L17" s="178"/>
      <c r="M17" s="178"/>
      <c r="N17" s="178"/>
      <c r="O17" s="178"/>
      <c r="P17" s="178"/>
      <c r="Q17" s="178"/>
      <c r="R17" s="179"/>
      <c r="S17" s="119"/>
      <c r="T17" s="120"/>
      <c r="U17" s="120"/>
      <c r="V17" s="120"/>
      <c r="W17" s="120"/>
      <c r="X17" s="120"/>
      <c r="Y17" s="120"/>
      <c r="Z17" s="120"/>
      <c r="AA17" s="120"/>
      <c r="AB17" s="120"/>
      <c r="AC17" s="120"/>
      <c r="AD17" s="120"/>
      <c r="AE17" s="120"/>
      <c r="AF17" s="120"/>
      <c r="AG17" s="120"/>
      <c r="AH17" s="120"/>
      <c r="AI17" s="120"/>
      <c r="AJ17" s="121"/>
      <c r="AK17" s="122"/>
      <c r="AL17" s="123"/>
      <c r="AM17" s="123"/>
      <c r="AN17" s="123"/>
      <c r="AO17" s="123"/>
      <c r="AP17" s="123"/>
      <c r="AQ17" s="123"/>
      <c r="AR17" s="123"/>
      <c r="AS17" s="123"/>
      <c r="AT17" s="123"/>
      <c r="AU17" s="123"/>
      <c r="AV17" s="123"/>
      <c r="AW17" s="123"/>
      <c r="AX17" s="123"/>
      <c r="AY17" s="123"/>
      <c r="AZ17" s="123"/>
      <c r="BA17" s="123"/>
      <c r="BB17" s="124"/>
      <c r="BC17" s="122"/>
      <c r="BD17" s="123"/>
      <c r="BE17" s="123"/>
      <c r="BF17" s="123"/>
      <c r="BG17" s="123"/>
      <c r="BH17" s="123"/>
      <c r="BI17" s="123"/>
      <c r="BJ17" s="123"/>
      <c r="BK17" s="123"/>
      <c r="BL17" s="123"/>
      <c r="BM17" s="123"/>
      <c r="BN17" s="123"/>
      <c r="BO17" s="123"/>
      <c r="BP17" s="123"/>
      <c r="BQ17" s="123"/>
      <c r="BR17" s="123"/>
      <c r="BS17" s="123"/>
      <c r="BT17" s="124"/>
    </row>
    <row r="18" spans="1:72" ht="15" customHeight="1" x14ac:dyDescent="0.3">
      <c r="A18" s="149" t="s">
        <v>99</v>
      </c>
      <c r="B18" s="149"/>
      <c r="C18" s="149"/>
      <c r="D18" s="167" t="s">
        <v>305</v>
      </c>
      <c r="E18" s="168"/>
      <c r="F18" s="168"/>
      <c r="G18" s="168"/>
      <c r="H18" s="168"/>
      <c r="I18" s="169"/>
      <c r="J18" s="178"/>
      <c r="K18" s="178"/>
      <c r="L18" s="178"/>
      <c r="M18" s="178"/>
      <c r="N18" s="178"/>
      <c r="O18" s="178"/>
      <c r="P18" s="178"/>
      <c r="Q18" s="178"/>
      <c r="R18" s="179"/>
      <c r="S18" s="122"/>
      <c r="T18" s="123"/>
      <c r="U18" s="123"/>
      <c r="V18" s="123"/>
      <c r="W18" s="123"/>
      <c r="X18" s="123"/>
      <c r="Y18" s="123"/>
      <c r="Z18" s="123"/>
      <c r="AA18" s="123"/>
      <c r="AB18" s="123"/>
      <c r="AC18" s="123"/>
      <c r="AD18" s="123"/>
      <c r="AE18" s="123"/>
      <c r="AF18" s="123"/>
      <c r="AG18" s="123"/>
      <c r="AH18" s="123"/>
      <c r="AI18" s="123"/>
      <c r="AJ18" s="124"/>
      <c r="AK18" s="122"/>
      <c r="AL18" s="123"/>
      <c r="AM18" s="123"/>
      <c r="AN18" s="123"/>
      <c r="AO18" s="123"/>
      <c r="AP18" s="123"/>
      <c r="AQ18" s="123"/>
      <c r="AR18" s="123"/>
      <c r="AS18" s="123"/>
      <c r="AT18" s="123"/>
      <c r="AU18" s="123"/>
      <c r="AV18" s="123"/>
      <c r="AW18" s="123"/>
      <c r="AX18" s="123"/>
      <c r="AY18" s="123"/>
      <c r="AZ18" s="123"/>
      <c r="BA18" s="123"/>
      <c r="BB18" s="124"/>
      <c r="BC18" s="122"/>
      <c r="BD18" s="123"/>
      <c r="BE18" s="123"/>
      <c r="BF18" s="123"/>
      <c r="BG18" s="123"/>
      <c r="BH18" s="123"/>
      <c r="BI18" s="123"/>
      <c r="BJ18" s="123"/>
      <c r="BK18" s="123"/>
      <c r="BL18" s="123"/>
      <c r="BM18" s="123"/>
      <c r="BN18" s="123"/>
      <c r="BO18" s="123"/>
      <c r="BP18" s="123"/>
      <c r="BQ18" s="123"/>
      <c r="BR18" s="123"/>
      <c r="BS18" s="123"/>
      <c r="BT18" s="124"/>
    </row>
    <row r="19" spans="1:72" ht="15" customHeight="1" x14ac:dyDescent="0.3">
      <c r="A19" s="150" t="s">
        <v>236</v>
      </c>
      <c r="B19" s="151"/>
      <c r="C19" s="151"/>
      <c r="D19" s="151"/>
      <c r="E19" s="151"/>
      <c r="F19" s="151"/>
      <c r="G19" s="151"/>
      <c r="H19" s="151"/>
      <c r="I19" s="151"/>
      <c r="J19" s="151"/>
      <c r="K19" s="151"/>
      <c r="L19" s="151"/>
      <c r="M19" s="151"/>
      <c r="N19" s="151"/>
      <c r="O19" s="151"/>
      <c r="P19" s="151"/>
      <c r="Q19" s="151"/>
      <c r="R19" s="152"/>
      <c r="S19" s="122"/>
      <c r="T19" s="123"/>
      <c r="U19" s="123"/>
      <c r="V19" s="123"/>
      <c r="W19" s="123"/>
      <c r="X19" s="123"/>
      <c r="Y19" s="123"/>
      <c r="Z19" s="123"/>
      <c r="AA19" s="123"/>
      <c r="AB19" s="123"/>
      <c r="AC19" s="123"/>
      <c r="AD19" s="123"/>
      <c r="AE19" s="123"/>
      <c r="AF19" s="123"/>
      <c r="AG19" s="123"/>
      <c r="AH19" s="123"/>
      <c r="AI19" s="123"/>
      <c r="AJ19" s="124"/>
      <c r="AK19" s="122"/>
      <c r="AL19" s="123"/>
      <c r="AM19" s="123"/>
      <c r="AN19" s="123"/>
      <c r="AO19" s="123"/>
      <c r="AP19" s="123"/>
      <c r="AQ19" s="123"/>
      <c r="AR19" s="123"/>
      <c r="AS19" s="123"/>
      <c r="AT19" s="123"/>
      <c r="AU19" s="123"/>
      <c r="AV19" s="123"/>
      <c r="AW19" s="123"/>
      <c r="AX19" s="123"/>
      <c r="AY19" s="123"/>
      <c r="AZ19" s="123"/>
      <c r="BA19" s="123"/>
      <c r="BB19" s="124"/>
      <c r="BC19" s="122"/>
      <c r="BD19" s="123"/>
      <c r="BE19" s="123"/>
      <c r="BF19" s="123"/>
      <c r="BG19" s="123"/>
      <c r="BH19" s="123"/>
      <c r="BI19" s="123"/>
      <c r="BJ19" s="123"/>
      <c r="BK19" s="123"/>
      <c r="BL19" s="123"/>
      <c r="BM19" s="123"/>
      <c r="BN19" s="123"/>
      <c r="BO19" s="123"/>
      <c r="BP19" s="123"/>
      <c r="BQ19" s="123"/>
      <c r="BR19" s="123"/>
      <c r="BS19" s="123"/>
      <c r="BT19" s="124"/>
    </row>
    <row r="20" spans="1:72" ht="15" customHeight="1" x14ac:dyDescent="0.3">
      <c r="A20" s="153" t="s">
        <v>313</v>
      </c>
      <c r="B20" s="154"/>
      <c r="C20" s="155"/>
      <c r="D20" s="156" t="s">
        <v>242</v>
      </c>
      <c r="E20" s="157"/>
      <c r="F20" s="157"/>
      <c r="G20" s="157"/>
      <c r="H20" s="157"/>
      <c r="I20" s="158"/>
      <c r="J20" s="159"/>
      <c r="K20" s="159"/>
      <c r="L20" s="159"/>
      <c r="M20" s="159"/>
      <c r="N20" s="159"/>
      <c r="O20" s="159"/>
      <c r="P20" s="159"/>
      <c r="Q20" s="159"/>
      <c r="R20" s="160"/>
      <c r="S20" s="122"/>
      <c r="T20" s="123"/>
      <c r="U20" s="123"/>
      <c r="V20" s="123"/>
      <c r="W20" s="123"/>
      <c r="X20" s="123"/>
      <c r="Y20" s="123"/>
      <c r="Z20" s="123"/>
      <c r="AA20" s="123"/>
      <c r="AB20" s="123"/>
      <c r="AC20" s="123"/>
      <c r="AD20" s="123"/>
      <c r="AE20" s="123"/>
      <c r="AF20" s="123"/>
      <c r="AG20" s="123"/>
      <c r="AH20" s="123"/>
      <c r="AI20" s="123"/>
      <c r="AJ20" s="124"/>
      <c r="AK20" s="122"/>
      <c r="AL20" s="123"/>
      <c r="AM20" s="123"/>
      <c r="AN20" s="123"/>
      <c r="AO20" s="123"/>
      <c r="AP20" s="123"/>
      <c r="AQ20" s="123"/>
      <c r="AR20" s="123"/>
      <c r="AS20" s="123"/>
      <c r="AT20" s="123"/>
      <c r="AU20" s="123"/>
      <c r="AV20" s="123"/>
      <c r="AW20" s="123"/>
      <c r="AX20" s="123"/>
      <c r="AY20" s="123"/>
      <c r="AZ20" s="123"/>
      <c r="BA20" s="123"/>
      <c r="BB20" s="124"/>
      <c r="BC20" s="122"/>
      <c r="BD20" s="123"/>
      <c r="BE20" s="123"/>
      <c r="BF20" s="123"/>
      <c r="BG20" s="123"/>
      <c r="BH20" s="123"/>
      <c r="BI20" s="123"/>
      <c r="BJ20" s="123"/>
      <c r="BK20" s="123"/>
      <c r="BL20" s="123"/>
      <c r="BM20" s="123"/>
      <c r="BN20" s="123"/>
      <c r="BO20" s="123"/>
      <c r="BP20" s="123"/>
      <c r="BQ20" s="123"/>
      <c r="BR20" s="123"/>
      <c r="BS20" s="123"/>
      <c r="BT20" s="124"/>
    </row>
    <row r="21" spans="1:72" ht="15" customHeight="1" x14ac:dyDescent="0.3">
      <c r="A21" s="163" t="s">
        <v>98</v>
      </c>
      <c r="B21" s="163"/>
      <c r="C21" s="163"/>
      <c r="D21" s="164"/>
      <c r="E21" s="165"/>
      <c r="F21" s="165"/>
      <c r="G21" s="165"/>
      <c r="H21" s="165"/>
      <c r="I21" s="166"/>
      <c r="J21" s="161"/>
      <c r="K21" s="161"/>
      <c r="L21" s="161"/>
      <c r="M21" s="161"/>
      <c r="N21" s="161"/>
      <c r="O21" s="161"/>
      <c r="P21" s="161"/>
      <c r="Q21" s="161"/>
      <c r="R21" s="162"/>
      <c r="S21" s="122"/>
      <c r="T21" s="123"/>
      <c r="U21" s="123"/>
      <c r="V21" s="123"/>
      <c r="W21" s="123"/>
      <c r="X21" s="123"/>
      <c r="Y21" s="123"/>
      <c r="Z21" s="123"/>
      <c r="AA21" s="123"/>
      <c r="AB21" s="123"/>
      <c r="AC21" s="123"/>
      <c r="AD21" s="123"/>
      <c r="AE21" s="123"/>
      <c r="AF21" s="123"/>
      <c r="AG21" s="123"/>
      <c r="AH21" s="123"/>
      <c r="AI21" s="123"/>
      <c r="AJ21" s="124"/>
      <c r="AK21" s="122"/>
      <c r="AL21" s="123"/>
      <c r="AM21" s="123"/>
      <c r="AN21" s="123"/>
      <c r="AO21" s="123"/>
      <c r="AP21" s="123"/>
      <c r="AQ21" s="123"/>
      <c r="AR21" s="123"/>
      <c r="AS21" s="123"/>
      <c r="AT21" s="123"/>
      <c r="AU21" s="123"/>
      <c r="AV21" s="123"/>
      <c r="AW21" s="123"/>
      <c r="AX21" s="123"/>
      <c r="AY21" s="123"/>
      <c r="AZ21" s="123"/>
      <c r="BA21" s="123"/>
      <c r="BB21" s="124"/>
      <c r="BC21" s="122"/>
      <c r="BD21" s="123"/>
      <c r="BE21" s="123"/>
      <c r="BF21" s="123"/>
      <c r="BG21" s="123"/>
      <c r="BH21" s="123"/>
      <c r="BI21" s="123"/>
      <c r="BJ21" s="123"/>
      <c r="BK21" s="123"/>
      <c r="BL21" s="123"/>
      <c r="BM21" s="123"/>
      <c r="BN21" s="123"/>
      <c r="BO21" s="123"/>
      <c r="BP21" s="123"/>
      <c r="BQ21" s="123"/>
      <c r="BR21" s="123"/>
      <c r="BS21" s="123"/>
      <c r="BT21" s="124"/>
    </row>
    <row r="22" spans="1:72" ht="15" customHeight="1" x14ac:dyDescent="0.3">
      <c r="A22" s="149" t="s">
        <v>99</v>
      </c>
      <c r="B22" s="149"/>
      <c r="C22" s="149"/>
      <c r="D22" s="167" t="s">
        <v>306</v>
      </c>
      <c r="E22" s="168"/>
      <c r="F22" s="168"/>
      <c r="G22" s="168"/>
      <c r="H22" s="168"/>
      <c r="I22" s="169"/>
      <c r="J22" s="161"/>
      <c r="K22" s="161"/>
      <c r="L22" s="161"/>
      <c r="M22" s="161"/>
      <c r="N22" s="161"/>
      <c r="O22" s="161"/>
      <c r="P22" s="161"/>
      <c r="Q22" s="161"/>
      <c r="R22" s="162"/>
      <c r="S22" s="122"/>
      <c r="T22" s="123"/>
      <c r="U22" s="123"/>
      <c r="V22" s="123"/>
      <c r="W22" s="123"/>
      <c r="X22" s="123"/>
      <c r="Y22" s="123"/>
      <c r="Z22" s="123"/>
      <c r="AA22" s="123"/>
      <c r="AB22" s="123"/>
      <c r="AC22" s="123"/>
      <c r="AD22" s="123"/>
      <c r="AE22" s="123"/>
      <c r="AF22" s="123"/>
      <c r="AG22" s="123"/>
      <c r="AH22" s="123"/>
      <c r="AI22" s="123"/>
      <c r="AJ22" s="124"/>
      <c r="AK22" s="122"/>
      <c r="AL22" s="123"/>
      <c r="AM22" s="123"/>
      <c r="AN22" s="123"/>
      <c r="AO22" s="123"/>
      <c r="AP22" s="123"/>
      <c r="AQ22" s="123"/>
      <c r="AR22" s="123"/>
      <c r="AS22" s="123"/>
      <c r="AT22" s="123"/>
      <c r="AU22" s="123"/>
      <c r="AV22" s="123"/>
      <c r="AW22" s="123"/>
      <c r="AX22" s="123"/>
      <c r="AY22" s="123"/>
      <c r="AZ22" s="123"/>
      <c r="BA22" s="123"/>
      <c r="BB22" s="124"/>
      <c r="BC22" s="122"/>
      <c r="BD22" s="123"/>
      <c r="BE22" s="123"/>
      <c r="BF22" s="123"/>
      <c r="BG22" s="123"/>
      <c r="BH22" s="123"/>
      <c r="BI22" s="123"/>
      <c r="BJ22" s="123"/>
      <c r="BK22" s="123"/>
      <c r="BL22" s="123"/>
      <c r="BM22" s="123"/>
      <c r="BN22" s="123"/>
      <c r="BO22" s="123"/>
      <c r="BP22" s="123"/>
      <c r="BQ22" s="123"/>
      <c r="BR22" s="123"/>
      <c r="BS22" s="123"/>
      <c r="BT22" s="124"/>
    </row>
    <row r="23" spans="1:72" ht="15" customHeight="1" x14ac:dyDescent="0.3">
      <c r="A23" s="150" t="s">
        <v>237</v>
      </c>
      <c r="B23" s="151"/>
      <c r="C23" s="151"/>
      <c r="D23" s="151"/>
      <c r="E23" s="151"/>
      <c r="F23" s="151"/>
      <c r="G23" s="151"/>
      <c r="H23" s="151"/>
      <c r="I23" s="151"/>
      <c r="J23" s="151"/>
      <c r="K23" s="151"/>
      <c r="L23" s="151"/>
      <c r="M23" s="151"/>
      <c r="N23" s="151"/>
      <c r="O23" s="151"/>
      <c r="P23" s="151"/>
      <c r="Q23" s="151"/>
      <c r="R23" s="152"/>
      <c r="S23" s="122"/>
      <c r="T23" s="123"/>
      <c r="U23" s="123"/>
      <c r="V23" s="123"/>
      <c r="W23" s="123"/>
      <c r="X23" s="123"/>
      <c r="Y23" s="123"/>
      <c r="Z23" s="123"/>
      <c r="AA23" s="123"/>
      <c r="AB23" s="123"/>
      <c r="AC23" s="123"/>
      <c r="AD23" s="123"/>
      <c r="AE23" s="123"/>
      <c r="AF23" s="123"/>
      <c r="AG23" s="123"/>
      <c r="AH23" s="123"/>
      <c r="AI23" s="123"/>
      <c r="AJ23" s="124"/>
      <c r="AK23" s="122"/>
      <c r="AL23" s="123"/>
      <c r="AM23" s="123"/>
      <c r="AN23" s="123"/>
      <c r="AO23" s="123"/>
      <c r="AP23" s="123"/>
      <c r="AQ23" s="123"/>
      <c r="AR23" s="123"/>
      <c r="AS23" s="123"/>
      <c r="AT23" s="123"/>
      <c r="AU23" s="123"/>
      <c r="AV23" s="123"/>
      <c r="AW23" s="123"/>
      <c r="AX23" s="123"/>
      <c r="AY23" s="123"/>
      <c r="AZ23" s="123"/>
      <c r="BA23" s="123"/>
      <c r="BB23" s="124"/>
      <c r="BC23" s="122"/>
      <c r="BD23" s="123"/>
      <c r="BE23" s="123"/>
      <c r="BF23" s="123"/>
      <c r="BG23" s="123"/>
      <c r="BH23" s="123"/>
      <c r="BI23" s="123"/>
      <c r="BJ23" s="123"/>
      <c r="BK23" s="123"/>
      <c r="BL23" s="123"/>
      <c r="BM23" s="123"/>
      <c r="BN23" s="123"/>
      <c r="BO23" s="123"/>
      <c r="BP23" s="123"/>
      <c r="BQ23" s="123"/>
      <c r="BR23" s="123"/>
      <c r="BS23" s="123"/>
      <c r="BT23" s="124"/>
    </row>
    <row r="24" spans="1:72" ht="15" customHeight="1" x14ac:dyDescent="0.3">
      <c r="A24" s="153" t="s">
        <v>313</v>
      </c>
      <c r="B24" s="154"/>
      <c r="C24" s="155"/>
      <c r="D24" s="156" t="s">
        <v>243</v>
      </c>
      <c r="E24" s="157"/>
      <c r="F24" s="157"/>
      <c r="G24" s="157"/>
      <c r="H24" s="157"/>
      <c r="I24" s="158"/>
      <c r="J24" s="176" t="s">
        <v>266</v>
      </c>
      <c r="K24" s="176"/>
      <c r="L24" s="176"/>
      <c r="M24" s="176"/>
      <c r="N24" s="176"/>
      <c r="O24" s="176"/>
      <c r="P24" s="176"/>
      <c r="Q24" s="176"/>
      <c r="R24" s="177"/>
      <c r="S24" s="122"/>
      <c r="T24" s="123"/>
      <c r="U24" s="123"/>
      <c r="V24" s="123"/>
      <c r="W24" s="123"/>
      <c r="X24" s="123"/>
      <c r="Y24" s="123"/>
      <c r="Z24" s="123"/>
      <c r="AA24" s="123"/>
      <c r="AB24" s="123"/>
      <c r="AC24" s="123"/>
      <c r="AD24" s="123"/>
      <c r="AE24" s="123"/>
      <c r="AF24" s="123"/>
      <c r="AG24" s="123"/>
      <c r="AH24" s="123"/>
      <c r="AI24" s="123"/>
      <c r="AJ24" s="124"/>
      <c r="AK24" s="122"/>
      <c r="AL24" s="123"/>
      <c r="AM24" s="123"/>
      <c r="AN24" s="123"/>
      <c r="AO24" s="123"/>
      <c r="AP24" s="123"/>
      <c r="AQ24" s="123"/>
      <c r="AR24" s="123"/>
      <c r="AS24" s="123"/>
      <c r="AT24" s="123"/>
      <c r="AU24" s="123"/>
      <c r="AV24" s="123"/>
      <c r="AW24" s="123"/>
      <c r="AX24" s="123"/>
      <c r="AY24" s="123"/>
      <c r="AZ24" s="123"/>
      <c r="BA24" s="123"/>
      <c r="BB24" s="124"/>
      <c r="BC24" s="122"/>
      <c r="BD24" s="123"/>
      <c r="BE24" s="123"/>
      <c r="BF24" s="123"/>
      <c r="BG24" s="123"/>
      <c r="BH24" s="123"/>
      <c r="BI24" s="123"/>
      <c r="BJ24" s="123"/>
      <c r="BK24" s="123"/>
      <c r="BL24" s="123"/>
      <c r="BM24" s="123"/>
      <c r="BN24" s="123"/>
      <c r="BO24" s="123"/>
      <c r="BP24" s="123"/>
      <c r="BQ24" s="123"/>
      <c r="BR24" s="123"/>
      <c r="BS24" s="123"/>
      <c r="BT24" s="124"/>
    </row>
    <row r="25" spans="1:72" ht="15" customHeight="1" x14ac:dyDescent="0.3">
      <c r="A25" s="163" t="s">
        <v>98</v>
      </c>
      <c r="B25" s="163"/>
      <c r="C25" s="163"/>
      <c r="D25" s="164"/>
      <c r="E25" s="165"/>
      <c r="F25" s="165"/>
      <c r="G25" s="165"/>
      <c r="H25" s="165"/>
      <c r="I25" s="166"/>
      <c r="J25" s="178"/>
      <c r="K25" s="178"/>
      <c r="L25" s="178"/>
      <c r="M25" s="178"/>
      <c r="N25" s="178"/>
      <c r="O25" s="178"/>
      <c r="P25" s="178"/>
      <c r="Q25" s="178"/>
      <c r="R25" s="179"/>
      <c r="S25" s="122"/>
      <c r="T25" s="123"/>
      <c r="U25" s="123"/>
      <c r="V25" s="123"/>
      <c r="W25" s="123"/>
      <c r="X25" s="123"/>
      <c r="Y25" s="123"/>
      <c r="Z25" s="123"/>
      <c r="AA25" s="123"/>
      <c r="AB25" s="123"/>
      <c r="AC25" s="123"/>
      <c r="AD25" s="123"/>
      <c r="AE25" s="123"/>
      <c r="AF25" s="123"/>
      <c r="AG25" s="123"/>
      <c r="AH25" s="123"/>
      <c r="AI25" s="123"/>
      <c r="AJ25" s="124"/>
      <c r="AK25" s="122"/>
      <c r="AL25" s="123"/>
      <c r="AM25" s="123"/>
      <c r="AN25" s="123"/>
      <c r="AO25" s="123"/>
      <c r="AP25" s="123"/>
      <c r="AQ25" s="123"/>
      <c r="AR25" s="123"/>
      <c r="AS25" s="123"/>
      <c r="AT25" s="123"/>
      <c r="AU25" s="123"/>
      <c r="AV25" s="123"/>
      <c r="AW25" s="123"/>
      <c r="AX25" s="123"/>
      <c r="AY25" s="123"/>
      <c r="AZ25" s="123"/>
      <c r="BA25" s="123"/>
      <c r="BB25" s="124"/>
      <c r="BC25" s="122"/>
      <c r="BD25" s="123"/>
      <c r="BE25" s="123"/>
      <c r="BF25" s="123"/>
      <c r="BG25" s="123"/>
      <c r="BH25" s="123"/>
      <c r="BI25" s="123"/>
      <c r="BJ25" s="123"/>
      <c r="BK25" s="123"/>
      <c r="BL25" s="123"/>
      <c r="BM25" s="123"/>
      <c r="BN25" s="123"/>
      <c r="BO25" s="123"/>
      <c r="BP25" s="123"/>
      <c r="BQ25" s="123"/>
      <c r="BR25" s="123"/>
      <c r="BS25" s="123"/>
      <c r="BT25" s="124"/>
    </row>
    <row r="26" spans="1:72" ht="15" customHeight="1" x14ac:dyDescent="0.3">
      <c r="A26" s="149" t="s">
        <v>99</v>
      </c>
      <c r="B26" s="149"/>
      <c r="C26" s="149"/>
      <c r="D26" s="167" t="s">
        <v>307</v>
      </c>
      <c r="E26" s="168"/>
      <c r="F26" s="168"/>
      <c r="G26" s="168"/>
      <c r="H26" s="168"/>
      <c r="I26" s="169"/>
      <c r="J26" s="178"/>
      <c r="K26" s="178"/>
      <c r="L26" s="178"/>
      <c r="M26" s="178"/>
      <c r="N26" s="178"/>
      <c r="O26" s="178"/>
      <c r="P26" s="178"/>
      <c r="Q26" s="178"/>
      <c r="R26" s="179"/>
      <c r="S26" s="122"/>
      <c r="T26" s="123"/>
      <c r="U26" s="123"/>
      <c r="V26" s="123"/>
      <c r="W26" s="123"/>
      <c r="X26" s="123"/>
      <c r="Y26" s="123"/>
      <c r="Z26" s="123"/>
      <c r="AA26" s="123"/>
      <c r="AB26" s="123"/>
      <c r="AC26" s="123"/>
      <c r="AD26" s="123"/>
      <c r="AE26" s="123"/>
      <c r="AF26" s="123"/>
      <c r="AG26" s="123"/>
      <c r="AH26" s="123"/>
      <c r="AI26" s="123"/>
      <c r="AJ26" s="124"/>
      <c r="AK26" s="122"/>
      <c r="AL26" s="123"/>
      <c r="AM26" s="123"/>
      <c r="AN26" s="123"/>
      <c r="AO26" s="123"/>
      <c r="AP26" s="123"/>
      <c r="AQ26" s="123"/>
      <c r="AR26" s="123"/>
      <c r="AS26" s="123"/>
      <c r="AT26" s="123"/>
      <c r="AU26" s="123"/>
      <c r="AV26" s="123"/>
      <c r="AW26" s="123"/>
      <c r="AX26" s="123"/>
      <c r="AY26" s="123"/>
      <c r="AZ26" s="123"/>
      <c r="BA26" s="123"/>
      <c r="BB26" s="124"/>
      <c r="BC26" s="122"/>
      <c r="BD26" s="123"/>
      <c r="BE26" s="123"/>
      <c r="BF26" s="123"/>
      <c r="BG26" s="123"/>
      <c r="BH26" s="123"/>
      <c r="BI26" s="123"/>
      <c r="BJ26" s="123"/>
      <c r="BK26" s="123"/>
      <c r="BL26" s="123"/>
      <c r="BM26" s="123"/>
      <c r="BN26" s="123"/>
      <c r="BO26" s="123"/>
      <c r="BP26" s="123"/>
      <c r="BQ26" s="123"/>
      <c r="BR26" s="123"/>
      <c r="BS26" s="123"/>
      <c r="BT26" s="124"/>
    </row>
    <row r="27" spans="1:72" ht="15" customHeight="1" x14ac:dyDescent="0.3">
      <c r="A27" s="150" t="s">
        <v>269</v>
      </c>
      <c r="B27" s="151"/>
      <c r="C27" s="151"/>
      <c r="D27" s="151"/>
      <c r="E27" s="151"/>
      <c r="F27" s="151"/>
      <c r="G27" s="151"/>
      <c r="H27" s="151"/>
      <c r="I27" s="151"/>
      <c r="J27" s="151"/>
      <c r="K27" s="151"/>
      <c r="L27" s="151"/>
      <c r="M27" s="151"/>
      <c r="N27" s="151"/>
      <c r="O27" s="151"/>
      <c r="P27" s="151"/>
      <c r="Q27" s="151"/>
      <c r="R27" s="152"/>
      <c r="S27" s="122"/>
      <c r="T27" s="123"/>
      <c r="U27" s="123"/>
      <c r="V27" s="123"/>
      <c r="W27" s="123"/>
      <c r="X27" s="123"/>
      <c r="Y27" s="123"/>
      <c r="Z27" s="123"/>
      <c r="AA27" s="123"/>
      <c r="AB27" s="123"/>
      <c r="AC27" s="123"/>
      <c r="AD27" s="123"/>
      <c r="AE27" s="123"/>
      <c r="AF27" s="123"/>
      <c r="AG27" s="123"/>
      <c r="AH27" s="123"/>
      <c r="AI27" s="123"/>
      <c r="AJ27" s="124"/>
      <c r="AK27" s="122"/>
      <c r="AL27" s="123"/>
      <c r="AM27" s="123"/>
      <c r="AN27" s="123"/>
      <c r="AO27" s="123"/>
      <c r="AP27" s="123"/>
      <c r="AQ27" s="123"/>
      <c r="AR27" s="123"/>
      <c r="AS27" s="123"/>
      <c r="AT27" s="123"/>
      <c r="AU27" s="123"/>
      <c r="AV27" s="123"/>
      <c r="AW27" s="123"/>
      <c r="AX27" s="123"/>
      <c r="AY27" s="123"/>
      <c r="AZ27" s="123"/>
      <c r="BA27" s="123"/>
      <c r="BB27" s="124"/>
      <c r="BC27" s="122"/>
      <c r="BD27" s="123"/>
      <c r="BE27" s="123"/>
      <c r="BF27" s="123"/>
      <c r="BG27" s="123"/>
      <c r="BH27" s="123"/>
      <c r="BI27" s="123"/>
      <c r="BJ27" s="123"/>
      <c r="BK27" s="123"/>
      <c r="BL27" s="123"/>
      <c r="BM27" s="123"/>
      <c r="BN27" s="123"/>
      <c r="BO27" s="123"/>
      <c r="BP27" s="123"/>
      <c r="BQ27" s="123"/>
      <c r="BR27" s="123"/>
      <c r="BS27" s="123"/>
      <c r="BT27" s="124"/>
    </row>
    <row r="28" spans="1:72" ht="15" customHeight="1" x14ac:dyDescent="0.3">
      <c r="A28" s="153" t="s">
        <v>313</v>
      </c>
      <c r="B28" s="154"/>
      <c r="C28" s="155"/>
      <c r="D28" s="156" t="s">
        <v>244</v>
      </c>
      <c r="E28" s="157"/>
      <c r="F28" s="157"/>
      <c r="G28" s="157"/>
      <c r="H28" s="157"/>
      <c r="I28" s="158"/>
      <c r="J28" s="176" t="s">
        <v>267</v>
      </c>
      <c r="K28" s="176"/>
      <c r="L28" s="176"/>
      <c r="M28" s="176"/>
      <c r="N28" s="176"/>
      <c r="O28" s="176"/>
      <c r="P28" s="176"/>
      <c r="Q28" s="176"/>
      <c r="R28" s="177"/>
      <c r="S28" s="122"/>
      <c r="T28" s="123"/>
      <c r="U28" s="123"/>
      <c r="V28" s="123"/>
      <c r="W28" s="123"/>
      <c r="X28" s="123"/>
      <c r="Y28" s="123"/>
      <c r="Z28" s="123"/>
      <c r="AA28" s="123"/>
      <c r="AB28" s="123"/>
      <c r="AC28" s="123"/>
      <c r="AD28" s="123"/>
      <c r="AE28" s="123"/>
      <c r="AF28" s="123"/>
      <c r="AG28" s="123"/>
      <c r="AH28" s="123"/>
      <c r="AI28" s="123"/>
      <c r="AJ28" s="124"/>
      <c r="AK28" s="122"/>
      <c r="AL28" s="123"/>
      <c r="AM28" s="123"/>
      <c r="AN28" s="123"/>
      <c r="AO28" s="123"/>
      <c r="AP28" s="123"/>
      <c r="AQ28" s="123"/>
      <c r="AR28" s="123"/>
      <c r="AS28" s="123"/>
      <c r="AT28" s="123"/>
      <c r="AU28" s="123"/>
      <c r="AV28" s="123"/>
      <c r="AW28" s="123"/>
      <c r="AX28" s="123"/>
      <c r="AY28" s="123"/>
      <c r="AZ28" s="123"/>
      <c r="BA28" s="123"/>
      <c r="BB28" s="124"/>
      <c r="BC28" s="122"/>
      <c r="BD28" s="123"/>
      <c r="BE28" s="123"/>
      <c r="BF28" s="123"/>
      <c r="BG28" s="123"/>
      <c r="BH28" s="123"/>
      <c r="BI28" s="123"/>
      <c r="BJ28" s="123"/>
      <c r="BK28" s="123"/>
      <c r="BL28" s="123"/>
      <c r="BM28" s="123"/>
      <c r="BN28" s="123"/>
      <c r="BO28" s="123"/>
      <c r="BP28" s="123"/>
      <c r="BQ28" s="123"/>
      <c r="BR28" s="123"/>
      <c r="BS28" s="123"/>
      <c r="BT28" s="124"/>
    </row>
    <row r="29" spans="1:72" ht="15" customHeight="1" x14ac:dyDescent="0.3">
      <c r="A29" s="163" t="s">
        <v>98</v>
      </c>
      <c r="B29" s="163"/>
      <c r="C29" s="163"/>
      <c r="D29" s="164"/>
      <c r="E29" s="165"/>
      <c r="F29" s="165"/>
      <c r="G29" s="165"/>
      <c r="H29" s="165"/>
      <c r="I29" s="166"/>
      <c r="J29" s="178"/>
      <c r="K29" s="178"/>
      <c r="L29" s="178"/>
      <c r="M29" s="178"/>
      <c r="N29" s="178"/>
      <c r="O29" s="178"/>
      <c r="P29" s="178"/>
      <c r="Q29" s="178"/>
      <c r="R29" s="179"/>
      <c r="S29" s="122"/>
      <c r="T29" s="123"/>
      <c r="U29" s="123"/>
      <c r="V29" s="123"/>
      <c r="W29" s="123"/>
      <c r="X29" s="123"/>
      <c r="Y29" s="123"/>
      <c r="Z29" s="123"/>
      <c r="AA29" s="123"/>
      <c r="AB29" s="123"/>
      <c r="AC29" s="123"/>
      <c r="AD29" s="123"/>
      <c r="AE29" s="123"/>
      <c r="AF29" s="123"/>
      <c r="AG29" s="123"/>
      <c r="AH29" s="123"/>
      <c r="AI29" s="123"/>
      <c r="AJ29" s="124"/>
      <c r="AK29" s="122"/>
      <c r="AL29" s="123"/>
      <c r="AM29" s="123"/>
      <c r="AN29" s="123"/>
      <c r="AO29" s="123"/>
      <c r="AP29" s="123"/>
      <c r="AQ29" s="123"/>
      <c r="AR29" s="123"/>
      <c r="AS29" s="123"/>
      <c r="AT29" s="123"/>
      <c r="AU29" s="123"/>
      <c r="AV29" s="123"/>
      <c r="AW29" s="123"/>
      <c r="AX29" s="123"/>
      <c r="AY29" s="123"/>
      <c r="AZ29" s="123"/>
      <c r="BA29" s="123"/>
      <c r="BB29" s="124"/>
      <c r="BC29" s="122"/>
      <c r="BD29" s="123"/>
      <c r="BE29" s="123"/>
      <c r="BF29" s="123"/>
      <c r="BG29" s="123"/>
      <c r="BH29" s="123"/>
      <c r="BI29" s="123"/>
      <c r="BJ29" s="123"/>
      <c r="BK29" s="123"/>
      <c r="BL29" s="123"/>
      <c r="BM29" s="123"/>
      <c r="BN29" s="123"/>
      <c r="BO29" s="123"/>
      <c r="BP29" s="123"/>
      <c r="BQ29" s="123"/>
      <c r="BR29" s="123"/>
      <c r="BS29" s="123"/>
      <c r="BT29" s="124"/>
    </row>
    <row r="30" spans="1:72" ht="15" customHeight="1" x14ac:dyDescent="0.3">
      <c r="A30" s="149" t="s">
        <v>99</v>
      </c>
      <c r="B30" s="149"/>
      <c r="C30" s="149"/>
      <c r="D30" s="167" t="s">
        <v>308</v>
      </c>
      <c r="E30" s="168"/>
      <c r="F30" s="168"/>
      <c r="G30" s="168"/>
      <c r="H30" s="168"/>
      <c r="I30" s="169"/>
      <c r="J30" s="178"/>
      <c r="K30" s="178"/>
      <c r="L30" s="178"/>
      <c r="M30" s="178"/>
      <c r="N30" s="178"/>
      <c r="O30" s="178"/>
      <c r="P30" s="178"/>
      <c r="Q30" s="178"/>
      <c r="R30" s="179"/>
      <c r="S30" s="122"/>
      <c r="T30" s="123"/>
      <c r="U30" s="123"/>
      <c r="V30" s="123"/>
      <c r="W30" s="123"/>
      <c r="X30" s="123"/>
      <c r="Y30" s="123"/>
      <c r="Z30" s="123"/>
      <c r="AA30" s="123"/>
      <c r="AB30" s="123"/>
      <c r="AC30" s="123"/>
      <c r="AD30" s="123"/>
      <c r="AE30" s="123"/>
      <c r="AF30" s="123"/>
      <c r="AG30" s="123"/>
      <c r="AH30" s="123"/>
      <c r="AI30" s="123"/>
      <c r="AJ30" s="124"/>
      <c r="AK30" s="122"/>
      <c r="AL30" s="123"/>
      <c r="AM30" s="123"/>
      <c r="AN30" s="123"/>
      <c r="AO30" s="123"/>
      <c r="AP30" s="123"/>
      <c r="AQ30" s="123"/>
      <c r="AR30" s="123"/>
      <c r="AS30" s="123"/>
      <c r="AT30" s="123"/>
      <c r="AU30" s="123"/>
      <c r="AV30" s="123"/>
      <c r="AW30" s="123"/>
      <c r="AX30" s="123"/>
      <c r="AY30" s="123"/>
      <c r="AZ30" s="123"/>
      <c r="BA30" s="123"/>
      <c r="BB30" s="124"/>
      <c r="BC30" s="125" t="s">
        <v>318</v>
      </c>
      <c r="BD30" s="126"/>
      <c r="BE30" s="126"/>
      <c r="BF30" s="126"/>
      <c r="BG30" s="126"/>
      <c r="BH30" s="126"/>
      <c r="BI30" s="126"/>
      <c r="BJ30" s="126"/>
      <c r="BK30" s="126"/>
      <c r="BL30" s="126"/>
      <c r="BM30" s="126"/>
      <c r="BN30" s="126"/>
      <c r="BO30" s="126"/>
      <c r="BP30" s="126"/>
      <c r="BQ30" s="126"/>
      <c r="BR30" s="126"/>
      <c r="BS30" s="126"/>
      <c r="BT30" s="127"/>
    </row>
    <row r="31" spans="1:72" ht="15" customHeight="1" x14ac:dyDescent="0.3">
      <c r="A31" s="150" t="s">
        <v>270</v>
      </c>
      <c r="B31" s="151"/>
      <c r="C31" s="151"/>
      <c r="D31" s="151"/>
      <c r="E31" s="151"/>
      <c r="F31" s="151"/>
      <c r="G31" s="151"/>
      <c r="H31" s="151"/>
      <c r="I31" s="151"/>
      <c r="J31" s="151"/>
      <c r="K31" s="151"/>
      <c r="L31" s="151"/>
      <c r="M31" s="151"/>
      <c r="N31" s="151"/>
      <c r="O31" s="151"/>
      <c r="P31" s="151"/>
      <c r="Q31" s="151"/>
      <c r="R31" s="152"/>
      <c r="S31" s="122"/>
      <c r="T31" s="123"/>
      <c r="U31" s="123"/>
      <c r="V31" s="123"/>
      <c r="W31" s="123"/>
      <c r="X31" s="123"/>
      <c r="Y31" s="123"/>
      <c r="Z31" s="123"/>
      <c r="AA31" s="123"/>
      <c r="AB31" s="123"/>
      <c r="AC31" s="123"/>
      <c r="AD31" s="123"/>
      <c r="AE31" s="123"/>
      <c r="AF31" s="123"/>
      <c r="AG31" s="123"/>
      <c r="AH31" s="123"/>
      <c r="AI31" s="123"/>
      <c r="AJ31" s="124"/>
      <c r="AK31" s="122"/>
      <c r="AL31" s="123"/>
      <c r="AM31" s="123"/>
      <c r="AN31" s="123"/>
      <c r="AO31" s="123"/>
      <c r="AP31" s="123"/>
      <c r="AQ31" s="123"/>
      <c r="AR31" s="123"/>
      <c r="AS31" s="123"/>
      <c r="AT31" s="123"/>
      <c r="AU31" s="123"/>
      <c r="AV31" s="123"/>
      <c r="AW31" s="123"/>
      <c r="AX31" s="123"/>
      <c r="AY31" s="123"/>
      <c r="AZ31" s="123"/>
      <c r="BA31" s="123"/>
      <c r="BB31" s="124"/>
      <c r="BC31" s="128"/>
      <c r="BD31" s="129"/>
      <c r="BE31" s="129"/>
      <c r="BF31" s="129"/>
      <c r="BG31" s="129"/>
      <c r="BH31" s="129"/>
      <c r="BI31" s="129"/>
      <c r="BJ31" s="129"/>
      <c r="BK31" s="129"/>
      <c r="BL31" s="129"/>
      <c r="BM31" s="129"/>
      <c r="BN31" s="129"/>
      <c r="BO31" s="129"/>
      <c r="BP31" s="129"/>
      <c r="BQ31" s="129"/>
      <c r="BR31" s="129"/>
      <c r="BS31" s="129"/>
      <c r="BT31" s="130"/>
    </row>
    <row r="32" spans="1:72" ht="15" customHeight="1" x14ac:dyDescent="0.3">
      <c r="A32" s="153" t="s">
        <v>313</v>
      </c>
      <c r="B32" s="154"/>
      <c r="C32" s="155"/>
      <c r="D32" s="156" t="s">
        <v>245</v>
      </c>
      <c r="E32" s="157"/>
      <c r="F32" s="157"/>
      <c r="G32" s="157"/>
      <c r="H32" s="157"/>
      <c r="I32" s="158"/>
      <c r="J32" s="176" t="s">
        <v>268</v>
      </c>
      <c r="K32" s="176"/>
      <c r="L32" s="176"/>
      <c r="M32" s="176"/>
      <c r="N32" s="176"/>
      <c r="O32" s="176"/>
      <c r="P32" s="176"/>
      <c r="Q32" s="176"/>
      <c r="R32" s="177"/>
      <c r="S32" s="122"/>
      <c r="T32" s="123"/>
      <c r="U32" s="123"/>
      <c r="V32" s="123"/>
      <c r="W32" s="123"/>
      <c r="X32" s="123"/>
      <c r="Y32" s="123"/>
      <c r="Z32" s="123"/>
      <c r="AA32" s="123"/>
      <c r="AB32" s="123"/>
      <c r="AC32" s="123"/>
      <c r="AD32" s="123"/>
      <c r="AE32" s="123"/>
      <c r="AF32" s="123"/>
      <c r="AG32" s="123"/>
      <c r="AH32" s="123"/>
      <c r="AI32" s="123"/>
      <c r="AJ32" s="124"/>
      <c r="AK32" s="122"/>
      <c r="AL32" s="123"/>
      <c r="AM32" s="123"/>
      <c r="AN32" s="123"/>
      <c r="AO32" s="123"/>
      <c r="AP32" s="123"/>
      <c r="AQ32" s="123"/>
      <c r="AR32" s="123"/>
      <c r="AS32" s="123"/>
      <c r="AT32" s="123"/>
      <c r="AU32" s="123"/>
      <c r="AV32" s="123"/>
      <c r="AW32" s="123"/>
      <c r="AX32" s="123"/>
      <c r="AY32" s="123"/>
      <c r="AZ32" s="123"/>
      <c r="BA32" s="123"/>
      <c r="BB32" s="124"/>
      <c r="BC32" s="128"/>
      <c r="BD32" s="129"/>
      <c r="BE32" s="129"/>
      <c r="BF32" s="129"/>
      <c r="BG32" s="129"/>
      <c r="BH32" s="129"/>
      <c r="BI32" s="129"/>
      <c r="BJ32" s="129"/>
      <c r="BK32" s="129"/>
      <c r="BL32" s="129"/>
      <c r="BM32" s="129"/>
      <c r="BN32" s="129"/>
      <c r="BO32" s="129"/>
      <c r="BP32" s="129"/>
      <c r="BQ32" s="129"/>
      <c r="BR32" s="129"/>
      <c r="BS32" s="129"/>
      <c r="BT32" s="130"/>
    </row>
    <row r="33" spans="1:72" ht="15" customHeight="1" x14ac:dyDescent="0.3">
      <c r="A33" s="163" t="s">
        <v>98</v>
      </c>
      <c r="B33" s="163"/>
      <c r="C33" s="163"/>
      <c r="D33" s="164"/>
      <c r="E33" s="165"/>
      <c r="F33" s="165"/>
      <c r="G33" s="165"/>
      <c r="H33" s="165"/>
      <c r="I33" s="166"/>
      <c r="J33" s="178"/>
      <c r="K33" s="178"/>
      <c r="L33" s="178"/>
      <c r="M33" s="178"/>
      <c r="N33" s="178"/>
      <c r="O33" s="178"/>
      <c r="P33" s="178"/>
      <c r="Q33" s="178"/>
      <c r="R33" s="179"/>
      <c r="S33" s="122"/>
      <c r="T33" s="123"/>
      <c r="U33" s="123"/>
      <c r="V33" s="123"/>
      <c r="W33" s="123"/>
      <c r="X33" s="123"/>
      <c r="Y33" s="123"/>
      <c r="Z33" s="123"/>
      <c r="AA33" s="123"/>
      <c r="AB33" s="123"/>
      <c r="AC33" s="123"/>
      <c r="AD33" s="123"/>
      <c r="AE33" s="123"/>
      <c r="AF33" s="123"/>
      <c r="AG33" s="123"/>
      <c r="AH33" s="123"/>
      <c r="AI33" s="123"/>
      <c r="AJ33" s="124"/>
      <c r="AK33" s="122"/>
      <c r="AL33" s="123"/>
      <c r="AM33" s="123"/>
      <c r="AN33" s="123"/>
      <c r="AO33" s="123"/>
      <c r="AP33" s="123"/>
      <c r="AQ33" s="123"/>
      <c r="AR33" s="123"/>
      <c r="AS33" s="123"/>
      <c r="AT33" s="123"/>
      <c r="AU33" s="123"/>
      <c r="AV33" s="123"/>
      <c r="AW33" s="123"/>
      <c r="AX33" s="123"/>
      <c r="AY33" s="123"/>
      <c r="AZ33" s="123"/>
      <c r="BA33" s="123"/>
      <c r="BB33" s="124"/>
      <c r="BC33" s="128"/>
      <c r="BD33" s="129"/>
      <c r="BE33" s="129"/>
      <c r="BF33" s="129"/>
      <c r="BG33" s="129"/>
      <c r="BH33" s="129"/>
      <c r="BI33" s="129"/>
      <c r="BJ33" s="129"/>
      <c r="BK33" s="129"/>
      <c r="BL33" s="129"/>
      <c r="BM33" s="129"/>
      <c r="BN33" s="129"/>
      <c r="BO33" s="129"/>
      <c r="BP33" s="129"/>
      <c r="BQ33" s="129"/>
      <c r="BR33" s="129"/>
      <c r="BS33" s="129"/>
      <c r="BT33" s="130"/>
    </row>
    <row r="34" spans="1:72" ht="15" customHeight="1" x14ac:dyDescent="0.3">
      <c r="A34" s="149" t="s">
        <v>99</v>
      </c>
      <c r="B34" s="149"/>
      <c r="C34" s="149"/>
      <c r="D34" s="167" t="s">
        <v>309</v>
      </c>
      <c r="E34" s="168"/>
      <c r="F34" s="168"/>
      <c r="G34" s="168"/>
      <c r="H34" s="168"/>
      <c r="I34" s="169"/>
      <c r="J34" s="178"/>
      <c r="K34" s="178"/>
      <c r="L34" s="178"/>
      <c r="M34" s="178"/>
      <c r="N34" s="178"/>
      <c r="O34" s="178"/>
      <c r="P34" s="178"/>
      <c r="Q34" s="178"/>
      <c r="R34" s="179"/>
      <c r="S34" s="122"/>
      <c r="T34" s="123"/>
      <c r="U34" s="123"/>
      <c r="V34" s="123"/>
      <c r="W34" s="123"/>
      <c r="X34" s="123"/>
      <c r="Y34" s="123"/>
      <c r="Z34" s="123"/>
      <c r="AA34" s="123"/>
      <c r="AB34" s="123"/>
      <c r="AC34" s="123"/>
      <c r="AD34" s="123"/>
      <c r="AE34" s="123"/>
      <c r="AF34" s="123"/>
      <c r="AG34" s="123"/>
      <c r="AH34" s="123"/>
      <c r="AI34" s="123"/>
      <c r="AJ34" s="124"/>
      <c r="AK34" s="122"/>
      <c r="AL34" s="123"/>
      <c r="AM34" s="123"/>
      <c r="AN34" s="123"/>
      <c r="AO34" s="123"/>
      <c r="AP34" s="123"/>
      <c r="AQ34" s="123"/>
      <c r="AR34" s="123"/>
      <c r="AS34" s="123"/>
      <c r="AT34" s="123"/>
      <c r="AU34" s="123"/>
      <c r="AV34" s="123"/>
      <c r="AW34" s="123"/>
      <c r="AX34" s="123"/>
      <c r="AY34" s="123"/>
      <c r="AZ34" s="123"/>
      <c r="BA34" s="123"/>
      <c r="BB34" s="124"/>
      <c r="BC34" s="128"/>
      <c r="BD34" s="129"/>
      <c r="BE34" s="129"/>
      <c r="BF34" s="129"/>
      <c r="BG34" s="129"/>
      <c r="BH34" s="129"/>
      <c r="BI34" s="129"/>
      <c r="BJ34" s="129"/>
      <c r="BK34" s="129"/>
      <c r="BL34" s="129"/>
      <c r="BM34" s="129"/>
      <c r="BN34" s="129"/>
      <c r="BO34" s="129"/>
      <c r="BP34" s="129"/>
      <c r="BQ34" s="129"/>
      <c r="BR34" s="129"/>
      <c r="BS34" s="129"/>
      <c r="BT34" s="130"/>
    </row>
    <row r="35" spans="1:72" ht="15" customHeight="1" x14ac:dyDescent="0.3">
      <c r="A35" s="150" t="s">
        <v>271</v>
      </c>
      <c r="B35" s="151"/>
      <c r="C35" s="151"/>
      <c r="D35" s="151"/>
      <c r="E35" s="151"/>
      <c r="F35" s="151"/>
      <c r="G35" s="151"/>
      <c r="H35" s="151"/>
      <c r="I35" s="151"/>
      <c r="J35" s="151"/>
      <c r="K35" s="151"/>
      <c r="L35" s="151"/>
      <c r="M35" s="151"/>
      <c r="N35" s="151"/>
      <c r="O35" s="151"/>
      <c r="P35" s="151"/>
      <c r="Q35" s="151"/>
      <c r="R35" s="152"/>
      <c r="S35" s="122"/>
      <c r="T35" s="123"/>
      <c r="U35" s="123"/>
      <c r="V35" s="123"/>
      <c r="W35" s="123"/>
      <c r="X35" s="123"/>
      <c r="Y35" s="123"/>
      <c r="Z35" s="123"/>
      <c r="AA35" s="123"/>
      <c r="AB35" s="123"/>
      <c r="AC35" s="123"/>
      <c r="AD35" s="123"/>
      <c r="AE35" s="123"/>
      <c r="AF35" s="123"/>
      <c r="AG35" s="123"/>
      <c r="AH35" s="123"/>
      <c r="AI35" s="123"/>
      <c r="AJ35" s="124"/>
      <c r="AK35" s="122"/>
      <c r="AL35" s="123"/>
      <c r="AM35" s="123"/>
      <c r="AN35" s="123"/>
      <c r="AO35" s="123"/>
      <c r="AP35" s="123"/>
      <c r="AQ35" s="123"/>
      <c r="AR35" s="123"/>
      <c r="AS35" s="123"/>
      <c r="AT35" s="123"/>
      <c r="AU35" s="123"/>
      <c r="AV35" s="123"/>
      <c r="AW35" s="123"/>
      <c r="AX35" s="123"/>
      <c r="AY35" s="123"/>
      <c r="AZ35" s="123"/>
      <c r="BA35" s="123"/>
      <c r="BB35" s="124"/>
      <c r="BC35" s="128"/>
      <c r="BD35" s="129"/>
      <c r="BE35" s="129"/>
      <c r="BF35" s="129"/>
      <c r="BG35" s="129"/>
      <c r="BH35" s="129"/>
      <c r="BI35" s="129"/>
      <c r="BJ35" s="129"/>
      <c r="BK35" s="129"/>
      <c r="BL35" s="129"/>
      <c r="BM35" s="129"/>
      <c r="BN35" s="129"/>
      <c r="BO35" s="129"/>
      <c r="BP35" s="129"/>
      <c r="BQ35" s="129"/>
      <c r="BR35" s="129"/>
      <c r="BS35" s="129"/>
      <c r="BT35" s="130"/>
    </row>
    <row r="36" spans="1:72" ht="15" customHeight="1" x14ac:dyDescent="0.3">
      <c r="A36" s="153" t="s">
        <v>313</v>
      </c>
      <c r="B36" s="154"/>
      <c r="C36" s="155"/>
      <c r="D36" s="156" t="s">
        <v>321</v>
      </c>
      <c r="E36" s="157"/>
      <c r="F36" s="157"/>
      <c r="G36" s="157"/>
      <c r="H36" s="157"/>
      <c r="I36" s="158"/>
      <c r="J36" s="176" t="s">
        <v>323</v>
      </c>
      <c r="K36" s="176"/>
      <c r="L36" s="176"/>
      <c r="M36" s="176"/>
      <c r="N36" s="176"/>
      <c r="O36" s="176"/>
      <c r="P36" s="176"/>
      <c r="Q36" s="176"/>
      <c r="R36" s="177"/>
      <c r="S36" s="122"/>
      <c r="T36" s="123"/>
      <c r="U36" s="123"/>
      <c r="V36" s="123"/>
      <c r="W36" s="123"/>
      <c r="X36" s="123"/>
      <c r="Y36" s="123"/>
      <c r="Z36" s="123"/>
      <c r="AA36" s="123"/>
      <c r="AB36" s="123"/>
      <c r="AC36" s="123"/>
      <c r="AD36" s="123"/>
      <c r="AE36" s="123"/>
      <c r="AF36" s="123"/>
      <c r="AG36" s="123"/>
      <c r="AH36" s="123"/>
      <c r="AI36" s="123"/>
      <c r="AJ36" s="124"/>
      <c r="AK36" s="122"/>
      <c r="AL36" s="123"/>
      <c r="AM36" s="123"/>
      <c r="AN36" s="123"/>
      <c r="AO36" s="123"/>
      <c r="AP36" s="123"/>
      <c r="AQ36" s="123"/>
      <c r="AR36" s="123"/>
      <c r="AS36" s="123"/>
      <c r="AT36" s="123"/>
      <c r="AU36" s="123"/>
      <c r="AV36" s="123"/>
      <c r="AW36" s="123"/>
      <c r="AX36" s="123"/>
      <c r="AY36" s="123"/>
      <c r="AZ36" s="123"/>
      <c r="BA36" s="123"/>
      <c r="BB36" s="124"/>
      <c r="BC36" s="128"/>
      <c r="BD36" s="129"/>
      <c r="BE36" s="129"/>
      <c r="BF36" s="129"/>
      <c r="BG36" s="129"/>
      <c r="BH36" s="129"/>
      <c r="BI36" s="129"/>
      <c r="BJ36" s="129"/>
      <c r="BK36" s="129"/>
      <c r="BL36" s="129"/>
      <c r="BM36" s="129"/>
      <c r="BN36" s="129"/>
      <c r="BO36" s="129"/>
      <c r="BP36" s="129"/>
      <c r="BQ36" s="129"/>
      <c r="BR36" s="129"/>
      <c r="BS36" s="129"/>
      <c r="BT36" s="130"/>
    </row>
    <row r="37" spans="1:72" ht="15" customHeight="1" x14ac:dyDescent="0.3">
      <c r="A37" s="163" t="s">
        <v>98</v>
      </c>
      <c r="B37" s="163"/>
      <c r="C37" s="163"/>
      <c r="D37" s="164"/>
      <c r="E37" s="165"/>
      <c r="F37" s="165"/>
      <c r="G37" s="165"/>
      <c r="H37" s="165"/>
      <c r="I37" s="166"/>
      <c r="J37" s="178"/>
      <c r="K37" s="178"/>
      <c r="L37" s="178"/>
      <c r="M37" s="178"/>
      <c r="N37" s="178"/>
      <c r="O37" s="178"/>
      <c r="P37" s="178"/>
      <c r="Q37" s="178"/>
      <c r="R37" s="179"/>
      <c r="S37" s="122"/>
      <c r="T37" s="123"/>
      <c r="U37" s="123"/>
      <c r="V37" s="123"/>
      <c r="W37" s="123"/>
      <c r="X37" s="123"/>
      <c r="Y37" s="123"/>
      <c r="Z37" s="123"/>
      <c r="AA37" s="123"/>
      <c r="AB37" s="123"/>
      <c r="AC37" s="123"/>
      <c r="AD37" s="123"/>
      <c r="AE37" s="123"/>
      <c r="AF37" s="123"/>
      <c r="AG37" s="123"/>
      <c r="AH37" s="123"/>
      <c r="AI37" s="123"/>
      <c r="AJ37" s="124"/>
      <c r="AK37" s="122"/>
      <c r="AL37" s="123"/>
      <c r="AM37" s="123"/>
      <c r="AN37" s="123"/>
      <c r="AO37" s="123"/>
      <c r="AP37" s="123"/>
      <c r="AQ37" s="123"/>
      <c r="AR37" s="123"/>
      <c r="AS37" s="123"/>
      <c r="AT37" s="123"/>
      <c r="AU37" s="123"/>
      <c r="AV37" s="123"/>
      <c r="AW37" s="123"/>
      <c r="AX37" s="123"/>
      <c r="AY37" s="123"/>
      <c r="AZ37" s="123"/>
      <c r="BA37" s="123"/>
      <c r="BB37" s="124"/>
      <c r="BC37" s="128"/>
      <c r="BD37" s="129"/>
      <c r="BE37" s="129"/>
      <c r="BF37" s="129"/>
      <c r="BG37" s="129"/>
      <c r="BH37" s="129"/>
      <c r="BI37" s="129"/>
      <c r="BJ37" s="129"/>
      <c r="BK37" s="129"/>
      <c r="BL37" s="129"/>
      <c r="BM37" s="129"/>
      <c r="BN37" s="129"/>
      <c r="BO37" s="129"/>
      <c r="BP37" s="129"/>
      <c r="BQ37" s="129"/>
      <c r="BR37" s="129"/>
      <c r="BS37" s="129"/>
      <c r="BT37" s="130"/>
    </row>
    <row r="38" spans="1:72" ht="15" customHeight="1" x14ac:dyDescent="0.3">
      <c r="A38" s="149" t="s">
        <v>99</v>
      </c>
      <c r="B38" s="149"/>
      <c r="C38" s="149"/>
      <c r="D38" s="167" t="s">
        <v>322</v>
      </c>
      <c r="E38" s="168"/>
      <c r="F38" s="168"/>
      <c r="G38" s="168"/>
      <c r="H38" s="168"/>
      <c r="I38" s="169"/>
      <c r="J38" s="178"/>
      <c r="K38" s="178"/>
      <c r="L38" s="178"/>
      <c r="M38" s="178"/>
      <c r="N38" s="178"/>
      <c r="O38" s="178"/>
      <c r="P38" s="178"/>
      <c r="Q38" s="178"/>
      <c r="R38" s="179"/>
      <c r="S38" s="122"/>
      <c r="T38" s="123"/>
      <c r="U38" s="123"/>
      <c r="V38" s="123"/>
      <c r="W38" s="123"/>
      <c r="X38" s="123"/>
      <c r="Y38" s="123"/>
      <c r="Z38" s="123"/>
      <c r="AA38" s="123"/>
      <c r="AB38" s="123"/>
      <c r="AC38" s="123"/>
      <c r="AD38" s="123"/>
      <c r="AE38" s="123"/>
      <c r="AF38" s="123"/>
      <c r="AG38" s="123"/>
      <c r="AH38" s="123"/>
      <c r="AI38" s="123"/>
      <c r="AJ38" s="124"/>
      <c r="AK38" s="122"/>
      <c r="AL38" s="123"/>
      <c r="AM38" s="123"/>
      <c r="AN38" s="123"/>
      <c r="AO38" s="123"/>
      <c r="AP38" s="123"/>
      <c r="AQ38" s="123"/>
      <c r="AR38" s="123"/>
      <c r="AS38" s="123"/>
      <c r="AT38" s="123"/>
      <c r="AU38" s="123"/>
      <c r="AV38" s="123"/>
      <c r="AW38" s="123"/>
      <c r="AX38" s="123"/>
      <c r="AY38" s="123"/>
      <c r="AZ38" s="123"/>
      <c r="BA38" s="123"/>
      <c r="BB38" s="124"/>
      <c r="BC38" s="128"/>
      <c r="BD38" s="129"/>
      <c r="BE38" s="129"/>
      <c r="BF38" s="129"/>
      <c r="BG38" s="129"/>
      <c r="BH38" s="129"/>
      <c r="BI38" s="129"/>
      <c r="BJ38" s="129"/>
      <c r="BK38" s="129"/>
      <c r="BL38" s="129"/>
      <c r="BM38" s="129"/>
      <c r="BN38" s="129"/>
      <c r="BO38" s="129"/>
      <c r="BP38" s="129"/>
      <c r="BQ38" s="129"/>
      <c r="BR38" s="129"/>
      <c r="BS38" s="129"/>
      <c r="BT38" s="130"/>
    </row>
    <row r="39" spans="1:72" ht="15" customHeight="1" x14ac:dyDescent="0.3">
      <c r="A39" s="150" t="s">
        <v>272</v>
      </c>
      <c r="B39" s="151"/>
      <c r="C39" s="151"/>
      <c r="D39" s="151"/>
      <c r="E39" s="151"/>
      <c r="F39" s="151"/>
      <c r="G39" s="151"/>
      <c r="H39" s="151"/>
      <c r="I39" s="151"/>
      <c r="J39" s="151"/>
      <c r="K39" s="151"/>
      <c r="L39" s="151"/>
      <c r="M39" s="151"/>
      <c r="N39" s="151"/>
      <c r="O39" s="151"/>
      <c r="P39" s="151"/>
      <c r="Q39" s="151"/>
      <c r="R39" s="152"/>
      <c r="S39" s="122"/>
      <c r="T39" s="123"/>
      <c r="U39" s="123"/>
      <c r="V39" s="123"/>
      <c r="W39" s="123"/>
      <c r="X39" s="123"/>
      <c r="Y39" s="123"/>
      <c r="Z39" s="123"/>
      <c r="AA39" s="123"/>
      <c r="AB39" s="123"/>
      <c r="AC39" s="123"/>
      <c r="AD39" s="123"/>
      <c r="AE39" s="123"/>
      <c r="AF39" s="123"/>
      <c r="AG39" s="123"/>
      <c r="AH39" s="123"/>
      <c r="AI39" s="123"/>
      <c r="AJ39" s="124"/>
      <c r="AK39" s="122"/>
      <c r="AL39" s="123"/>
      <c r="AM39" s="123"/>
      <c r="AN39" s="123"/>
      <c r="AO39" s="123"/>
      <c r="AP39" s="123"/>
      <c r="AQ39" s="123"/>
      <c r="AR39" s="123"/>
      <c r="AS39" s="123"/>
      <c r="AT39" s="123"/>
      <c r="AU39" s="123"/>
      <c r="AV39" s="123"/>
      <c r="AW39" s="123"/>
      <c r="AX39" s="123"/>
      <c r="AY39" s="123"/>
      <c r="AZ39" s="123"/>
      <c r="BA39" s="123"/>
      <c r="BB39" s="124"/>
      <c r="BC39" s="128"/>
      <c r="BD39" s="129"/>
      <c r="BE39" s="129"/>
      <c r="BF39" s="129"/>
      <c r="BG39" s="129"/>
      <c r="BH39" s="129"/>
      <c r="BI39" s="129"/>
      <c r="BJ39" s="129"/>
      <c r="BK39" s="129"/>
      <c r="BL39" s="129"/>
      <c r="BM39" s="129"/>
      <c r="BN39" s="129"/>
      <c r="BO39" s="129"/>
      <c r="BP39" s="129"/>
      <c r="BQ39" s="129"/>
      <c r="BR39" s="129"/>
      <c r="BS39" s="129"/>
      <c r="BT39" s="130"/>
    </row>
    <row r="40" spans="1:72" ht="15" customHeight="1" x14ac:dyDescent="0.3">
      <c r="A40" s="153" t="s">
        <v>313</v>
      </c>
      <c r="B40" s="154"/>
      <c r="C40" s="155"/>
      <c r="D40" s="156"/>
      <c r="E40" s="157"/>
      <c r="F40" s="157"/>
      <c r="G40" s="157"/>
      <c r="H40" s="157"/>
      <c r="I40" s="158"/>
      <c r="J40" s="159"/>
      <c r="K40" s="159"/>
      <c r="L40" s="159"/>
      <c r="M40" s="159"/>
      <c r="N40" s="159"/>
      <c r="O40" s="159"/>
      <c r="P40" s="159"/>
      <c r="Q40" s="159"/>
      <c r="R40" s="160"/>
      <c r="S40" s="122"/>
      <c r="T40" s="123"/>
      <c r="U40" s="123"/>
      <c r="V40" s="123"/>
      <c r="W40" s="123"/>
      <c r="X40" s="123"/>
      <c r="Y40" s="123"/>
      <c r="Z40" s="123"/>
      <c r="AA40" s="123"/>
      <c r="AB40" s="123"/>
      <c r="AC40" s="123"/>
      <c r="AD40" s="123"/>
      <c r="AE40" s="123"/>
      <c r="AF40" s="123"/>
      <c r="AG40" s="123"/>
      <c r="AH40" s="123"/>
      <c r="AI40" s="123"/>
      <c r="AJ40" s="124"/>
      <c r="AK40" s="122"/>
      <c r="AL40" s="123"/>
      <c r="AM40" s="123"/>
      <c r="AN40" s="123"/>
      <c r="AO40" s="123"/>
      <c r="AP40" s="123"/>
      <c r="AQ40" s="123"/>
      <c r="AR40" s="123"/>
      <c r="AS40" s="123"/>
      <c r="AT40" s="123"/>
      <c r="AU40" s="123"/>
      <c r="AV40" s="123"/>
      <c r="AW40" s="123"/>
      <c r="AX40" s="123"/>
      <c r="AY40" s="123"/>
      <c r="AZ40" s="123"/>
      <c r="BA40" s="123"/>
      <c r="BB40" s="124"/>
      <c r="BC40" s="128"/>
      <c r="BD40" s="129"/>
      <c r="BE40" s="129"/>
      <c r="BF40" s="129"/>
      <c r="BG40" s="129"/>
      <c r="BH40" s="129"/>
      <c r="BI40" s="129"/>
      <c r="BJ40" s="129"/>
      <c r="BK40" s="129"/>
      <c r="BL40" s="129"/>
      <c r="BM40" s="129"/>
      <c r="BN40" s="129"/>
      <c r="BO40" s="129"/>
      <c r="BP40" s="129"/>
      <c r="BQ40" s="129"/>
      <c r="BR40" s="129"/>
      <c r="BS40" s="129"/>
      <c r="BT40" s="130"/>
    </row>
    <row r="41" spans="1:72" ht="15" customHeight="1" x14ac:dyDescent="0.3">
      <c r="A41" s="163" t="s">
        <v>98</v>
      </c>
      <c r="B41" s="163"/>
      <c r="C41" s="163"/>
      <c r="D41" s="164"/>
      <c r="E41" s="165"/>
      <c r="F41" s="165"/>
      <c r="G41" s="165"/>
      <c r="H41" s="165"/>
      <c r="I41" s="166"/>
      <c r="J41" s="161"/>
      <c r="K41" s="161"/>
      <c r="L41" s="161"/>
      <c r="M41" s="161"/>
      <c r="N41" s="161"/>
      <c r="O41" s="161"/>
      <c r="P41" s="161"/>
      <c r="Q41" s="161"/>
      <c r="R41" s="162"/>
      <c r="S41" s="122"/>
      <c r="T41" s="123"/>
      <c r="U41" s="123"/>
      <c r="V41" s="123"/>
      <c r="W41" s="123"/>
      <c r="X41" s="123"/>
      <c r="Y41" s="123"/>
      <c r="Z41" s="123"/>
      <c r="AA41" s="123"/>
      <c r="AB41" s="123"/>
      <c r="AC41" s="123"/>
      <c r="AD41" s="123"/>
      <c r="AE41" s="123"/>
      <c r="AF41" s="123"/>
      <c r="AG41" s="123"/>
      <c r="AH41" s="123"/>
      <c r="AI41" s="123"/>
      <c r="AJ41" s="124"/>
      <c r="AK41" s="122"/>
      <c r="AL41" s="123"/>
      <c r="AM41" s="123"/>
      <c r="AN41" s="123"/>
      <c r="AO41" s="123"/>
      <c r="AP41" s="123"/>
      <c r="AQ41" s="123"/>
      <c r="AR41" s="123"/>
      <c r="AS41" s="123"/>
      <c r="AT41" s="123"/>
      <c r="AU41" s="123"/>
      <c r="AV41" s="123"/>
      <c r="AW41" s="123"/>
      <c r="AX41" s="123"/>
      <c r="AY41" s="123"/>
      <c r="AZ41" s="123"/>
      <c r="BA41" s="123"/>
      <c r="BB41" s="124"/>
      <c r="BC41" s="128"/>
      <c r="BD41" s="129"/>
      <c r="BE41" s="129"/>
      <c r="BF41" s="129"/>
      <c r="BG41" s="129"/>
      <c r="BH41" s="129"/>
      <c r="BI41" s="129"/>
      <c r="BJ41" s="129"/>
      <c r="BK41" s="129"/>
      <c r="BL41" s="129"/>
      <c r="BM41" s="129"/>
      <c r="BN41" s="129"/>
      <c r="BO41" s="129"/>
      <c r="BP41" s="129"/>
      <c r="BQ41" s="129"/>
      <c r="BR41" s="129"/>
      <c r="BS41" s="129"/>
      <c r="BT41" s="130"/>
    </row>
    <row r="42" spans="1:72" ht="15" customHeight="1" x14ac:dyDescent="0.3">
      <c r="A42" s="149" t="s">
        <v>99</v>
      </c>
      <c r="B42" s="149"/>
      <c r="C42" s="149"/>
      <c r="D42" s="167"/>
      <c r="E42" s="168"/>
      <c r="F42" s="168"/>
      <c r="G42" s="168"/>
      <c r="H42" s="168"/>
      <c r="I42" s="169"/>
      <c r="J42" s="161"/>
      <c r="K42" s="161"/>
      <c r="L42" s="161"/>
      <c r="M42" s="161"/>
      <c r="N42" s="161"/>
      <c r="O42" s="161"/>
      <c r="P42" s="161"/>
      <c r="Q42" s="161"/>
      <c r="R42" s="162"/>
      <c r="S42" s="122"/>
      <c r="T42" s="123"/>
      <c r="U42" s="123"/>
      <c r="V42" s="123"/>
      <c r="W42" s="123"/>
      <c r="X42" s="123"/>
      <c r="Y42" s="123"/>
      <c r="Z42" s="123"/>
      <c r="AA42" s="123"/>
      <c r="AB42" s="123"/>
      <c r="AC42" s="123"/>
      <c r="AD42" s="123"/>
      <c r="AE42" s="123"/>
      <c r="AF42" s="123"/>
      <c r="AG42" s="123"/>
      <c r="AH42" s="123"/>
      <c r="AI42" s="123"/>
      <c r="AJ42" s="124"/>
      <c r="AK42" s="122"/>
      <c r="AL42" s="123"/>
      <c r="AM42" s="123"/>
      <c r="AN42" s="123"/>
      <c r="AO42" s="123"/>
      <c r="AP42" s="123"/>
      <c r="AQ42" s="123"/>
      <c r="AR42" s="123"/>
      <c r="AS42" s="123"/>
      <c r="AT42" s="123"/>
      <c r="AU42" s="123"/>
      <c r="AV42" s="123"/>
      <c r="AW42" s="123"/>
      <c r="AX42" s="123"/>
      <c r="AY42" s="123"/>
      <c r="AZ42" s="123"/>
      <c r="BA42" s="123"/>
      <c r="BB42" s="124"/>
      <c r="BC42" s="128"/>
      <c r="BD42" s="129"/>
      <c r="BE42" s="129"/>
      <c r="BF42" s="129"/>
      <c r="BG42" s="129"/>
      <c r="BH42" s="129"/>
      <c r="BI42" s="129"/>
      <c r="BJ42" s="129"/>
      <c r="BK42" s="129"/>
      <c r="BL42" s="129"/>
      <c r="BM42" s="129"/>
      <c r="BN42" s="129"/>
      <c r="BO42" s="129"/>
      <c r="BP42" s="129"/>
      <c r="BQ42" s="129"/>
      <c r="BR42" s="129"/>
      <c r="BS42" s="129"/>
      <c r="BT42" s="130"/>
    </row>
    <row r="43" spans="1:72" ht="15" customHeight="1" x14ac:dyDescent="0.3">
      <c r="A43" s="150" t="s">
        <v>273</v>
      </c>
      <c r="B43" s="151"/>
      <c r="C43" s="151"/>
      <c r="D43" s="151"/>
      <c r="E43" s="151"/>
      <c r="F43" s="151"/>
      <c r="G43" s="151"/>
      <c r="H43" s="151"/>
      <c r="I43" s="151"/>
      <c r="J43" s="151"/>
      <c r="K43" s="151"/>
      <c r="L43" s="151"/>
      <c r="M43" s="151"/>
      <c r="N43" s="151"/>
      <c r="O43" s="151"/>
      <c r="P43" s="151"/>
      <c r="Q43" s="151"/>
      <c r="R43" s="152"/>
      <c r="S43" s="122"/>
      <c r="T43" s="123"/>
      <c r="U43" s="123"/>
      <c r="V43" s="123"/>
      <c r="W43" s="123"/>
      <c r="X43" s="123"/>
      <c r="Y43" s="123"/>
      <c r="Z43" s="123"/>
      <c r="AA43" s="123"/>
      <c r="AB43" s="123"/>
      <c r="AC43" s="123"/>
      <c r="AD43" s="123"/>
      <c r="AE43" s="123"/>
      <c r="AF43" s="123"/>
      <c r="AG43" s="123"/>
      <c r="AH43" s="123"/>
      <c r="AI43" s="123"/>
      <c r="AJ43" s="124"/>
      <c r="AK43" s="122"/>
      <c r="AL43" s="123"/>
      <c r="AM43" s="123"/>
      <c r="AN43" s="123"/>
      <c r="AO43" s="123"/>
      <c r="AP43" s="123"/>
      <c r="AQ43" s="123"/>
      <c r="AR43" s="123"/>
      <c r="AS43" s="123"/>
      <c r="AT43" s="123"/>
      <c r="AU43" s="123"/>
      <c r="AV43" s="123"/>
      <c r="AW43" s="123"/>
      <c r="AX43" s="123"/>
      <c r="AY43" s="123"/>
      <c r="AZ43" s="123"/>
      <c r="BA43" s="123"/>
      <c r="BB43" s="124"/>
      <c r="BC43" s="128"/>
      <c r="BD43" s="129"/>
      <c r="BE43" s="129"/>
      <c r="BF43" s="129"/>
      <c r="BG43" s="129"/>
      <c r="BH43" s="129"/>
      <c r="BI43" s="129"/>
      <c r="BJ43" s="129"/>
      <c r="BK43" s="129"/>
      <c r="BL43" s="129"/>
      <c r="BM43" s="129"/>
      <c r="BN43" s="129"/>
      <c r="BO43" s="129"/>
      <c r="BP43" s="129"/>
      <c r="BQ43" s="129"/>
      <c r="BR43" s="129"/>
      <c r="BS43" s="129"/>
      <c r="BT43" s="130"/>
    </row>
    <row r="44" spans="1:72" ht="15" customHeight="1" x14ac:dyDescent="0.3">
      <c r="A44" s="153" t="s">
        <v>313</v>
      </c>
      <c r="B44" s="154"/>
      <c r="C44" s="155"/>
      <c r="D44" s="156"/>
      <c r="E44" s="157"/>
      <c r="F44" s="157"/>
      <c r="G44" s="157"/>
      <c r="H44" s="157"/>
      <c r="I44" s="158"/>
      <c r="J44" s="159"/>
      <c r="K44" s="159"/>
      <c r="L44" s="159"/>
      <c r="M44" s="159"/>
      <c r="N44" s="159"/>
      <c r="O44" s="159"/>
      <c r="P44" s="159"/>
      <c r="Q44" s="159"/>
      <c r="R44" s="160"/>
      <c r="S44" s="122"/>
      <c r="T44" s="123"/>
      <c r="U44" s="123"/>
      <c r="V44" s="123"/>
      <c r="W44" s="123"/>
      <c r="X44" s="123"/>
      <c r="Y44" s="123"/>
      <c r="Z44" s="123"/>
      <c r="AA44" s="123"/>
      <c r="AB44" s="123"/>
      <c r="AC44" s="123"/>
      <c r="AD44" s="123"/>
      <c r="AE44" s="123"/>
      <c r="AF44" s="123"/>
      <c r="AG44" s="123"/>
      <c r="AH44" s="123"/>
      <c r="AI44" s="123"/>
      <c r="AJ44" s="124"/>
      <c r="AK44" s="122"/>
      <c r="AL44" s="123"/>
      <c r="AM44" s="123"/>
      <c r="AN44" s="123"/>
      <c r="AO44" s="123"/>
      <c r="AP44" s="123"/>
      <c r="AQ44" s="123"/>
      <c r="AR44" s="123"/>
      <c r="AS44" s="123"/>
      <c r="AT44" s="123"/>
      <c r="AU44" s="123"/>
      <c r="AV44" s="123"/>
      <c r="AW44" s="123"/>
      <c r="AX44" s="123"/>
      <c r="AY44" s="123"/>
      <c r="AZ44" s="123"/>
      <c r="BA44" s="123"/>
      <c r="BB44" s="124"/>
      <c r="BC44" s="128"/>
      <c r="BD44" s="129"/>
      <c r="BE44" s="129"/>
      <c r="BF44" s="129"/>
      <c r="BG44" s="129"/>
      <c r="BH44" s="129"/>
      <c r="BI44" s="129"/>
      <c r="BJ44" s="129"/>
      <c r="BK44" s="129"/>
      <c r="BL44" s="129"/>
      <c r="BM44" s="129"/>
      <c r="BN44" s="129"/>
      <c r="BO44" s="129"/>
      <c r="BP44" s="129"/>
      <c r="BQ44" s="129"/>
      <c r="BR44" s="129"/>
      <c r="BS44" s="129"/>
      <c r="BT44" s="130"/>
    </row>
    <row r="45" spans="1:72" ht="15" customHeight="1" x14ac:dyDescent="0.3">
      <c r="A45" s="163" t="s">
        <v>98</v>
      </c>
      <c r="B45" s="163"/>
      <c r="C45" s="163"/>
      <c r="D45" s="164"/>
      <c r="E45" s="165"/>
      <c r="F45" s="165"/>
      <c r="G45" s="165"/>
      <c r="H45" s="165"/>
      <c r="I45" s="166"/>
      <c r="J45" s="161"/>
      <c r="K45" s="161"/>
      <c r="L45" s="161"/>
      <c r="M45" s="161"/>
      <c r="N45" s="161"/>
      <c r="O45" s="161"/>
      <c r="P45" s="161"/>
      <c r="Q45" s="161"/>
      <c r="R45" s="162"/>
      <c r="S45" s="248"/>
      <c r="T45" s="249"/>
      <c r="U45" s="249"/>
      <c r="V45" s="249"/>
      <c r="W45" s="249"/>
      <c r="X45" s="249"/>
      <c r="Y45" s="249"/>
      <c r="Z45" s="249"/>
      <c r="AA45" s="249"/>
      <c r="AB45" s="249"/>
      <c r="AC45" s="249"/>
      <c r="AD45" s="249"/>
      <c r="AE45" s="249"/>
      <c r="AF45" s="249"/>
      <c r="AG45" s="249"/>
      <c r="AH45" s="249"/>
      <c r="AI45" s="249"/>
      <c r="AJ45" s="250"/>
      <c r="AK45" s="122"/>
      <c r="AL45" s="123"/>
      <c r="AM45" s="123"/>
      <c r="AN45" s="123"/>
      <c r="AO45" s="123"/>
      <c r="AP45" s="123"/>
      <c r="AQ45" s="123"/>
      <c r="AR45" s="123"/>
      <c r="AS45" s="123"/>
      <c r="AT45" s="123"/>
      <c r="AU45" s="123"/>
      <c r="AV45" s="123"/>
      <c r="AW45" s="123"/>
      <c r="AX45" s="123"/>
      <c r="AY45" s="123"/>
      <c r="AZ45" s="123"/>
      <c r="BA45" s="123"/>
      <c r="BB45" s="124"/>
      <c r="BC45" s="128"/>
      <c r="BD45" s="129"/>
      <c r="BE45" s="129"/>
      <c r="BF45" s="129"/>
      <c r="BG45" s="129"/>
      <c r="BH45" s="129"/>
      <c r="BI45" s="129"/>
      <c r="BJ45" s="129"/>
      <c r="BK45" s="129"/>
      <c r="BL45" s="129"/>
      <c r="BM45" s="129"/>
      <c r="BN45" s="129"/>
      <c r="BO45" s="129"/>
      <c r="BP45" s="129"/>
      <c r="BQ45" s="129"/>
      <c r="BR45" s="129"/>
      <c r="BS45" s="129"/>
      <c r="BT45" s="130"/>
    </row>
    <row r="46" spans="1:72" ht="15" customHeight="1" x14ac:dyDescent="0.3">
      <c r="A46" s="149" t="s">
        <v>99</v>
      </c>
      <c r="B46" s="149"/>
      <c r="C46" s="149"/>
      <c r="D46" s="167"/>
      <c r="E46" s="168"/>
      <c r="F46" s="168"/>
      <c r="G46" s="168"/>
      <c r="H46" s="168"/>
      <c r="I46" s="169"/>
      <c r="J46" s="161"/>
      <c r="K46" s="161"/>
      <c r="L46" s="161"/>
      <c r="M46" s="161"/>
      <c r="N46" s="161"/>
      <c r="O46" s="161"/>
      <c r="P46" s="161"/>
      <c r="Q46" s="161"/>
      <c r="R46" s="162"/>
      <c r="S46" s="146" t="s">
        <v>239</v>
      </c>
      <c r="T46" s="147"/>
      <c r="U46" s="147"/>
      <c r="V46" s="147"/>
      <c r="W46" s="147"/>
      <c r="X46" s="147"/>
      <c r="Y46" s="147"/>
      <c r="Z46" s="147"/>
      <c r="AA46" s="147"/>
      <c r="AB46" s="147"/>
      <c r="AC46" s="147"/>
      <c r="AD46" s="147"/>
      <c r="AE46" s="147" t="s">
        <v>238</v>
      </c>
      <c r="AF46" s="147"/>
      <c r="AG46" s="147"/>
      <c r="AH46" s="147"/>
      <c r="AI46" s="147"/>
      <c r="AJ46" s="148"/>
      <c r="AK46" s="122"/>
      <c r="AL46" s="123"/>
      <c r="AM46" s="123"/>
      <c r="AN46" s="123"/>
      <c r="AO46" s="123"/>
      <c r="AP46" s="123"/>
      <c r="AQ46" s="123"/>
      <c r="AR46" s="123"/>
      <c r="AS46" s="123"/>
      <c r="AT46" s="123"/>
      <c r="AU46" s="123"/>
      <c r="AV46" s="123"/>
      <c r="AW46" s="123"/>
      <c r="AX46" s="123"/>
      <c r="AY46" s="123"/>
      <c r="AZ46" s="123"/>
      <c r="BA46" s="123"/>
      <c r="BB46" s="124"/>
      <c r="BC46" s="128"/>
      <c r="BD46" s="129"/>
      <c r="BE46" s="129"/>
      <c r="BF46" s="129"/>
      <c r="BG46" s="129"/>
      <c r="BH46" s="129"/>
      <c r="BI46" s="129"/>
      <c r="BJ46" s="129"/>
      <c r="BK46" s="129"/>
      <c r="BL46" s="129"/>
      <c r="BM46" s="129"/>
      <c r="BN46" s="129"/>
      <c r="BO46" s="129"/>
      <c r="BP46" s="129"/>
      <c r="BQ46" s="129"/>
      <c r="BR46" s="129"/>
      <c r="BS46" s="129"/>
      <c r="BT46" s="130"/>
    </row>
    <row r="47" spans="1:72" ht="15" customHeight="1" x14ac:dyDescent="0.3">
      <c r="A47" s="134"/>
      <c r="B47" s="135"/>
      <c r="C47" s="135"/>
      <c r="D47" s="135"/>
      <c r="E47" s="135"/>
      <c r="F47" s="135"/>
      <c r="G47" s="135"/>
      <c r="H47" s="135"/>
      <c r="I47" s="135"/>
      <c r="J47" s="135"/>
      <c r="K47" s="135"/>
      <c r="L47" s="135"/>
      <c r="M47" s="135"/>
      <c r="N47" s="135"/>
      <c r="O47" s="135"/>
      <c r="P47" s="135"/>
      <c r="Q47" s="135"/>
      <c r="R47" s="136"/>
      <c r="S47" s="180" t="s">
        <v>310</v>
      </c>
      <c r="T47" s="181"/>
      <c r="U47" s="181"/>
      <c r="V47" s="181"/>
      <c r="W47" s="181"/>
      <c r="X47" s="181"/>
      <c r="Y47" s="181" t="s">
        <v>311</v>
      </c>
      <c r="Z47" s="181"/>
      <c r="AA47" s="181"/>
      <c r="AB47" s="181"/>
      <c r="AC47" s="181"/>
      <c r="AD47" s="186"/>
      <c r="AE47" s="181" t="s">
        <v>312</v>
      </c>
      <c r="AF47" s="181"/>
      <c r="AG47" s="181"/>
      <c r="AH47" s="181"/>
      <c r="AI47" s="181"/>
      <c r="AJ47" s="186"/>
      <c r="AK47" s="122"/>
      <c r="AL47" s="123"/>
      <c r="AM47" s="123"/>
      <c r="AN47" s="123"/>
      <c r="AO47" s="123"/>
      <c r="AP47" s="123"/>
      <c r="AQ47" s="123"/>
      <c r="AR47" s="123"/>
      <c r="AS47" s="123"/>
      <c r="AT47" s="123"/>
      <c r="AU47" s="123"/>
      <c r="AV47" s="123"/>
      <c r="AW47" s="123"/>
      <c r="AX47" s="123"/>
      <c r="AY47" s="123"/>
      <c r="AZ47" s="123"/>
      <c r="BA47" s="123"/>
      <c r="BB47" s="124"/>
      <c r="BC47" s="128"/>
      <c r="BD47" s="129"/>
      <c r="BE47" s="129"/>
      <c r="BF47" s="129"/>
      <c r="BG47" s="129"/>
      <c r="BH47" s="129"/>
      <c r="BI47" s="129"/>
      <c r="BJ47" s="129"/>
      <c r="BK47" s="129"/>
      <c r="BL47" s="129"/>
      <c r="BM47" s="129"/>
      <c r="BN47" s="129"/>
      <c r="BO47" s="129"/>
      <c r="BP47" s="129"/>
      <c r="BQ47" s="129"/>
      <c r="BR47" s="129"/>
      <c r="BS47" s="129"/>
      <c r="BT47" s="130"/>
    </row>
    <row r="48" spans="1:72" ht="15" customHeight="1" x14ac:dyDescent="0.3">
      <c r="A48" s="137"/>
      <c r="B48" s="138"/>
      <c r="C48" s="138"/>
      <c r="D48" s="138"/>
      <c r="E48" s="138"/>
      <c r="F48" s="138"/>
      <c r="G48" s="138"/>
      <c r="H48" s="138"/>
      <c r="I48" s="138"/>
      <c r="J48" s="138"/>
      <c r="K48" s="138"/>
      <c r="L48" s="138"/>
      <c r="M48" s="138"/>
      <c r="N48" s="138"/>
      <c r="O48" s="138"/>
      <c r="P48" s="138"/>
      <c r="Q48" s="138"/>
      <c r="R48" s="139"/>
      <c r="S48" s="182"/>
      <c r="T48" s="183"/>
      <c r="U48" s="183"/>
      <c r="V48" s="183"/>
      <c r="W48" s="183"/>
      <c r="X48" s="183"/>
      <c r="Y48" s="183"/>
      <c r="Z48" s="183"/>
      <c r="AA48" s="183"/>
      <c r="AB48" s="183"/>
      <c r="AC48" s="183"/>
      <c r="AD48" s="187"/>
      <c r="AE48" s="183"/>
      <c r="AF48" s="183"/>
      <c r="AG48" s="183"/>
      <c r="AH48" s="183"/>
      <c r="AI48" s="183"/>
      <c r="AJ48" s="187"/>
      <c r="AK48" s="122"/>
      <c r="AL48" s="123"/>
      <c r="AM48" s="123"/>
      <c r="AN48" s="123"/>
      <c r="AO48" s="123"/>
      <c r="AP48" s="123"/>
      <c r="AQ48" s="123"/>
      <c r="AR48" s="123"/>
      <c r="AS48" s="123"/>
      <c r="AT48" s="123"/>
      <c r="AU48" s="123"/>
      <c r="AV48" s="123"/>
      <c r="AW48" s="123"/>
      <c r="AX48" s="123"/>
      <c r="AY48" s="123"/>
      <c r="AZ48" s="123"/>
      <c r="BA48" s="123"/>
      <c r="BB48" s="124"/>
      <c r="BC48" s="128"/>
      <c r="BD48" s="129"/>
      <c r="BE48" s="129"/>
      <c r="BF48" s="129"/>
      <c r="BG48" s="129"/>
      <c r="BH48" s="129"/>
      <c r="BI48" s="129"/>
      <c r="BJ48" s="129"/>
      <c r="BK48" s="129"/>
      <c r="BL48" s="129"/>
      <c r="BM48" s="129"/>
      <c r="BN48" s="129"/>
      <c r="BO48" s="129"/>
      <c r="BP48" s="129"/>
      <c r="BQ48" s="129"/>
      <c r="BR48" s="129"/>
      <c r="BS48" s="129"/>
      <c r="BT48" s="130"/>
    </row>
    <row r="49" spans="1:72" ht="15" customHeight="1" x14ac:dyDescent="0.3">
      <c r="A49" s="137"/>
      <c r="B49" s="138"/>
      <c r="C49" s="138"/>
      <c r="D49" s="138"/>
      <c r="E49" s="138"/>
      <c r="F49" s="138"/>
      <c r="G49" s="138"/>
      <c r="H49" s="138"/>
      <c r="I49" s="138"/>
      <c r="J49" s="138"/>
      <c r="K49" s="138"/>
      <c r="L49" s="138"/>
      <c r="M49" s="138"/>
      <c r="N49" s="138"/>
      <c r="O49" s="138"/>
      <c r="P49" s="138"/>
      <c r="Q49" s="138"/>
      <c r="R49" s="139"/>
      <c r="S49" s="182"/>
      <c r="T49" s="183"/>
      <c r="U49" s="183"/>
      <c r="V49" s="183"/>
      <c r="W49" s="183"/>
      <c r="X49" s="183"/>
      <c r="Y49" s="183"/>
      <c r="Z49" s="183"/>
      <c r="AA49" s="183"/>
      <c r="AB49" s="183"/>
      <c r="AC49" s="183"/>
      <c r="AD49" s="187"/>
      <c r="AE49" s="183"/>
      <c r="AF49" s="183"/>
      <c r="AG49" s="183"/>
      <c r="AH49" s="183"/>
      <c r="AI49" s="183"/>
      <c r="AJ49" s="187"/>
      <c r="AK49" s="122"/>
      <c r="AL49" s="123"/>
      <c r="AM49" s="123"/>
      <c r="AN49" s="123"/>
      <c r="AO49" s="123"/>
      <c r="AP49" s="123"/>
      <c r="AQ49" s="123"/>
      <c r="AR49" s="123"/>
      <c r="AS49" s="123"/>
      <c r="AT49" s="123"/>
      <c r="AU49" s="123"/>
      <c r="AV49" s="123"/>
      <c r="AW49" s="123"/>
      <c r="AX49" s="123"/>
      <c r="AY49" s="123"/>
      <c r="AZ49" s="123"/>
      <c r="BA49" s="123"/>
      <c r="BB49" s="124"/>
      <c r="BC49" s="128"/>
      <c r="BD49" s="129"/>
      <c r="BE49" s="129"/>
      <c r="BF49" s="129"/>
      <c r="BG49" s="129"/>
      <c r="BH49" s="129"/>
      <c r="BI49" s="129"/>
      <c r="BJ49" s="129"/>
      <c r="BK49" s="129"/>
      <c r="BL49" s="129"/>
      <c r="BM49" s="129"/>
      <c r="BN49" s="129"/>
      <c r="BO49" s="129"/>
      <c r="BP49" s="129"/>
      <c r="BQ49" s="129"/>
      <c r="BR49" s="129"/>
      <c r="BS49" s="129"/>
      <c r="BT49" s="130"/>
    </row>
    <row r="50" spans="1:72" ht="15" customHeight="1" x14ac:dyDescent="0.3">
      <c r="A50" s="137"/>
      <c r="B50" s="138"/>
      <c r="C50" s="138"/>
      <c r="D50" s="138"/>
      <c r="E50" s="138"/>
      <c r="F50" s="138"/>
      <c r="G50" s="138"/>
      <c r="H50" s="138"/>
      <c r="I50" s="138"/>
      <c r="J50" s="138"/>
      <c r="K50" s="138"/>
      <c r="L50" s="138"/>
      <c r="M50" s="138"/>
      <c r="N50" s="138"/>
      <c r="O50" s="138"/>
      <c r="P50" s="138"/>
      <c r="Q50" s="138"/>
      <c r="R50" s="139"/>
      <c r="S50" s="182"/>
      <c r="T50" s="183"/>
      <c r="U50" s="183"/>
      <c r="V50" s="183"/>
      <c r="W50" s="183"/>
      <c r="X50" s="183"/>
      <c r="Y50" s="183"/>
      <c r="Z50" s="183"/>
      <c r="AA50" s="183"/>
      <c r="AB50" s="183"/>
      <c r="AC50" s="183"/>
      <c r="AD50" s="187"/>
      <c r="AE50" s="183"/>
      <c r="AF50" s="183"/>
      <c r="AG50" s="183"/>
      <c r="AH50" s="183"/>
      <c r="AI50" s="183"/>
      <c r="AJ50" s="187"/>
      <c r="AK50" s="122"/>
      <c r="AL50" s="123"/>
      <c r="AM50" s="123"/>
      <c r="AN50" s="123"/>
      <c r="AO50" s="123"/>
      <c r="AP50" s="123"/>
      <c r="AQ50" s="123"/>
      <c r="AR50" s="123"/>
      <c r="AS50" s="123"/>
      <c r="AT50" s="123"/>
      <c r="AU50" s="123"/>
      <c r="AV50" s="123"/>
      <c r="AW50" s="123"/>
      <c r="AX50" s="123"/>
      <c r="AY50" s="123"/>
      <c r="AZ50" s="123"/>
      <c r="BA50" s="123"/>
      <c r="BB50" s="124"/>
      <c r="BC50" s="128"/>
      <c r="BD50" s="129"/>
      <c r="BE50" s="129"/>
      <c r="BF50" s="129"/>
      <c r="BG50" s="129"/>
      <c r="BH50" s="129"/>
      <c r="BI50" s="129"/>
      <c r="BJ50" s="129"/>
      <c r="BK50" s="129"/>
      <c r="BL50" s="129"/>
      <c r="BM50" s="129"/>
      <c r="BN50" s="129"/>
      <c r="BO50" s="129"/>
      <c r="BP50" s="129"/>
      <c r="BQ50" s="129"/>
      <c r="BR50" s="129"/>
      <c r="BS50" s="129"/>
      <c r="BT50" s="130"/>
    </row>
    <row r="51" spans="1:72" ht="15" customHeight="1" x14ac:dyDescent="0.3">
      <c r="A51" s="137"/>
      <c r="B51" s="138"/>
      <c r="C51" s="138"/>
      <c r="D51" s="138"/>
      <c r="E51" s="138"/>
      <c r="F51" s="138"/>
      <c r="G51" s="138"/>
      <c r="H51" s="138"/>
      <c r="I51" s="138"/>
      <c r="J51" s="138"/>
      <c r="K51" s="138"/>
      <c r="L51" s="138"/>
      <c r="M51" s="138"/>
      <c r="N51" s="138"/>
      <c r="O51" s="138"/>
      <c r="P51" s="138"/>
      <c r="Q51" s="138"/>
      <c r="R51" s="139"/>
      <c r="S51" s="182"/>
      <c r="T51" s="183"/>
      <c r="U51" s="183"/>
      <c r="V51" s="183"/>
      <c r="W51" s="183"/>
      <c r="X51" s="183"/>
      <c r="Y51" s="183"/>
      <c r="Z51" s="183"/>
      <c r="AA51" s="183"/>
      <c r="AB51" s="183"/>
      <c r="AC51" s="183"/>
      <c r="AD51" s="187"/>
      <c r="AE51" s="183"/>
      <c r="AF51" s="183"/>
      <c r="AG51" s="183"/>
      <c r="AH51" s="183"/>
      <c r="AI51" s="183"/>
      <c r="AJ51" s="187"/>
      <c r="AK51" s="122"/>
      <c r="AL51" s="123"/>
      <c r="AM51" s="123"/>
      <c r="AN51" s="123"/>
      <c r="AO51" s="123"/>
      <c r="AP51" s="123"/>
      <c r="AQ51" s="123"/>
      <c r="AR51" s="123"/>
      <c r="AS51" s="123"/>
      <c r="AT51" s="123"/>
      <c r="AU51" s="123"/>
      <c r="AV51" s="123"/>
      <c r="AW51" s="123"/>
      <c r="AX51" s="123"/>
      <c r="AY51" s="123"/>
      <c r="AZ51" s="123"/>
      <c r="BA51" s="123"/>
      <c r="BB51" s="124"/>
      <c r="BC51" s="128"/>
      <c r="BD51" s="129"/>
      <c r="BE51" s="129"/>
      <c r="BF51" s="129"/>
      <c r="BG51" s="129"/>
      <c r="BH51" s="129"/>
      <c r="BI51" s="129"/>
      <c r="BJ51" s="129"/>
      <c r="BK51" s="129"/>
      <c r="BL51" s="129"/>
      <c r="BM51" s="129"/>
      <c r="BN51" s="129"/>
      <c r="BO51" s="129"/>
      <c r="BP51" s="129"/>
      <c r="BQ51" s="129"/>
      <c r="BR51" s="129"/>
      <c r="BS51" s="129"/>
      <c r="BT51" s="130"/>
    </row>
    <row r="52" spans="1:72" ht="16" customHeight="1" x14ac:dyDescent="0.3">
      <c r="A52" s="140"/>
      <c r="B52" s="141"/>
      <c r="C52" s="141"/>
      <c r="D52" s="141"/>
      <c r="E52" s="141"/>
      <c r="F52" s="141"/>
      <c r="G52" s="141"/>
      <c r="H52" s="141"/>
      <c r="I52" s="141"/>
      <c r="J52" s="141"/>
      <c r="K52" s="141"/>
      <c r="L52" s="141"/>
      <c r="M52" s="141"/>
      <c r="N52" s="141"/>
      <c r="O52" s="141"/>
      <c r="P52" s="141"/>
      <c r="Q52" s="141"/>
      <c r="R52" s="142"/>
      <c r="S52" s="184"/>
      <c r="T52" s="185"/>
      <c r="U52" s="185"/>
      <c r="V52" s="185"/>
      <c r="W52" s="185"/>
      <c r="X52" s="185"/>
      <c r="Y52" s="185"/>
      <c r="Z52" s="185"/>
      <c r="AA52" s="185"/>
      <c r="AB52" s="185"/>
      <c r="AC52" s="185"/>
      <c r="AD52" s="188"/>
      <c r="AE52" s="185"/>
      <c r="AF52" s="185"/>
      <c r="AG52" s="185"/>
      <c r="AH52" s="185"/>
      <c r="AI52" s="185"/>
      <c r="AJ52" s="188"/>
      <c r="AK52" s="248"/>
      <c r="AL52" s="249"/>
      <c r="AM52" s="249"/>
      <c r="AN52" s="249"/>
      <c r="AO52" s="249"/>
      <c r="AP52" s="249"/>
      <c r="AQ52" s="249"/>
      <c r="AR52" s="249"/>
      <c r="AS52" s="249"/>
      <c r="AT52" s="249"/>
      <c r="AU52" s="249"/>
      <c r="AV52" s="249"/>
      <c r="AW52" s="249"/>
      <c r="AX52" s="249"/>
      <c r="AY52" s="249"/>
      <c r="AZ52" s="249"/>
      <c r="BA52" s="249"/>
      <c r="BB52" s="250"/>
      <c r="BC52" s="131"/>
      <c r="BD52" s="132"/>
      <c r="BE52" s="132"/>
      <c r="BF52" s="132"/>
      <c r="BG52" s="132"/>
      <c r="BH52" s="132"/>
      <c r="BI52" s="132"/>
      <c r="BJ52" s="132"/>
      <c r="BK52" s="132"/>
      <c r="BL52" s="132"/>
      <c r="BM52" s="132"/>
      <c r="BN52" s="132"/>
      <c r="BO52" s="132"/>
      <c r="BP52" s="132"/>
      <c r="BQ52" s="132"/>
      <c r="BR52" s="132"/>
      <c r="BS52" s="132"/>
      <c r="BT52" s="133"/>
    </row>
    <row r="53" spans="1:72" ht="16" customHeight="1" x14ac:dyDescent="0.3">
      <c r="A53" s="106"/>
      <c r="B53" s="106"/>
      <c r="C53" s="106"/>
      <c r="D53" s="106"/>
      <c r="E53" s="106"/>
      <c r="F53" s="106"/>
      <c r="G53" s="106"/>
      <c r="H53" s="106"/>
      <c r="I53" s="106"/>
      <c r="J53" s="106"/>
      <c r="K53" s="106"/>
      <c r="L53" s="106"/>
      <c r="M53" s="106"/>
      <c r="N53" s="106"/>
      <c r="O53" s="106"/>
      <c r="P53" s="106"/>
      <c r="Q53" s="106"/>
      <c r="R53" s="106"/>
    </row>
    <row r="54" spans="1:72" ht="16" customHeight="1" x14ac:dyDescent="0.3">
      <c r="A54" s="47"/>
      <c r="B54" s="47"/>
      <c r="C54" s="47"/>
      <c r="D54" s="47"/>
      <c r="E54" s="47"/>
      <c r="F54" s="47"/>
      <c r="G54" s="47"/>
      <c r="H54" s="47"/>
      <c r="I54" s="47"/>
      <c r="J54" s="47"/>
      <c r="K54" s="47"/>
      <c r="L54" s="47"/>
      <c r="M54" s="47"/>
      <c r="N54" s="47"/>
      <c r="O54" s="47"/>
      <c r="P54" s="47"/>
      <c r="Q54" s="47"/>
      <c r="R54" s="47"/>
    </row>
  </sheetData>
  <sheetProtection formatCells="0" formatColumns="0" formatRows="0" insertColumns="0" insertRows="0" insertHyperlinks="0" deleteColumns="0" deleteRows="0" sort="0"/>
  <mergeCells count="193">
    <mergeCell ref="AE46:AJ46"/>
    <mergeCell ref="AK3:BB52"/>
    <mergeCell ref="BC1:BH1"/>
    <mergeCell ref="BI1:BN1"/>
    <mergeCell ref="BO1:BT1"/>
    <mergeCell ref="BC2:BT2"/>
    <mergeCell ref="A34:C34"/>
    <mergeCell ref="D34:I34"/>
    <mergeCell ref="A39:R39"/>
    <mergeCell ref="A40:C40"/>
    <mergeCell ref="D40:I40"/>
    <mergeCell ref="J40:R42"/>
    <mergeCell ref="A41:C41"/>
    <mergeCell ref="D41:I41"/>
    <mergeCell ref="A42:C42"/>
    <mergeCell ref="D42:I42"/>
    <mergeCell ref="A37:C37"/>
    <mergeCell ref="D36:I36"/>
    <mergeCell ref="J36:R38"/>
    <mergeCell ref="D37:I37"/>
    <mergeCell ref="S16:AJ16"/>
    <mergeCell ref="S17:AJ45"/>
    <mergeCell ref="AA15:AB15"/>
    <mergeCell ref="AC15:AD15"/>
    <mergeCell ref="AE15:AJ15"/>
    <mergeCell ref="AE12:AJ12"/>
    <mergeCell ref="S12:T12"/>
    <mergeCell ref="U12:W12"/>
    <mergeCell ref="X12:Y12"/>
    <mergeCell ref="AA12:AB12"/>
    <mergeCell ref="AC12:AD12"/>
    <mergeCell ref="AE13:AJ13"/>
    <mergeCell ref="S14:T14"/>
    <mergeCell ref="U14:W14"/>
    <mergeCell ref="X14:Y14"/>
    <mergeCell ref="AA14:AB14"/>
    <mergeCell ref="AC14:AD14"/>
    <mergeCell ref="AE14:AJ14"/>
    <mergeCell ref="S13:T13"/>
    <mergeCell ref="U13:W13"/>
    <mergeCell ref="X13:Y13"/>
    <mergeCell ref="AA13:AB13"/>
    <mergeCell ref="AC13:AD13"/>
    <mergeCell ref="U9:W9"/>
    <mergeCell ref="X9:Y9"/>
    <mergeCell ref="AA9:AB9"/>
    <mergeCell ref="AC9:AD9"/>
    <mergeCell ref="AE9:AJ9"/>
    <mergeCell ref="S8:T8"/>
    <mergeCell ref="U8:W8"/>
    <mergeCell ref="X8:Y8"/>
    <mergeCell ref="AA8:AB8"/>
    <mergeCell ref="AC8:AD8"/>
    <mergeCell ref="AE8:AJ8"/>
    <mergeCell ref="S9:T9"/>
    <mergeCell ref="S10:T10"/>
    <mergeCell ref="U10:W10"/>
    <mergeCell ref="X10:Y10"/>
    <mergeCell ref="AA10:AB10"/>
    <mergeCell ref="AC10:AD10"/>
    <mergeCell ref="AE10:AJ10"/>
    <mergeCell ref="S11:T11"/>
    <mergeCell ref="U11:W11"/>
    <mergeCell ref="X11:Y11"/>
    <mergeCell ref="AA11:AB11"/>
    <mergeCell ref="AC11:AD11"/>
    <mergeCell ref="AE11:AJ11"/>
    <mergeCell ref="U7:W7"/>
    <mergeCell ref="X7:Y7"/>
    <mergeCell ref="AA7:AB7"/>
    <mergeCell ref="AC7:AD7"/>
    <mergeCell ref="AE7:AJ7"/>
    <mergeCell ref="S3:T3"/>
    <mergeCell ref="U3:W3"/>
    <mergeCell ref="X3:Y3"/>
    <mergeCell ref="AA3:AB3"/>
    <mergeCell ref="AC3:AD3"/>
    <mergeCell ref="AE3:AJ3"/>
    <mergeCell ref="S4:T4"/>
    <mergeCell ref="U4:W4"/>
    <mergeCell ref="X4:Y4"/>
    <mergeCell ref="AA4:AB4"/>
    <mergeCell ref="AC4:AD4"/>
    <mergeCell ref="AE4:AJ4"/>
    <mergeCell ref="S5:T5"/>
    <mergeCell ref="U5:W5"/>
    <mergeCell ref="S7:T7"/>
    <mergeCell ref="S1:X1"/>
    <mergeCell ref="Y1:AD1"/>
    <mergeCell ref="AE1:AJ1"/>
    <mergeCell ref="S2:AJ2"/>
    <mergeCell ref="X5:Y5"/>
    <mergeCell ref="AA5:AB5"/>
    <mergeCell ref="AC5:AD5"/>
    <mergeCell ref="AE5:AJ5"/>
    <mergeCell ref="S6:T6"/>
    <mergeCell ref="U6:W6"/>
    <mergeCell ref="X6:Y6"/>
    <mergeCell ref="AA6:AB6"/>
    <mergeCell ref="AC6:AD6"/>
    <mergeCell ref="AE6:AJ6"/>
    <mergeCell ref="Y47:AD52"/>
    <mergeCell ref="AE47:AJ52"/>
    <mergeCell ref="A20:C20"/>
    <mergeCell ref="D20:I20"/>
    <mergeCell ref="J20:R22"/>
    <mergeCell ref="A21:C21"/>
    <mergeCell ref="D21:I21"/>
    <mergeCell ref="A22:C22"/>
    <mergeCell ref="D22:I22"/>
    <mergeCell ref="A27:R27"/>
    <mergeCell ref="A28:C28"/>
    <mergeCell ref="D28:I28"/>
    <mergeCell ref="J28:R30"/>
    <mergeCell ref="A29:C29"/>
    <mergeCell ref="D29:I29"/>
    <mergeCell ref="A30:C30"/>
    <mergeCell ref="D30:I30"/>
    <mergeCell ref="A35:R35"/>
    <mergeCell ref="A36:C36"/>
    <mergeCell ref="A23:R23"/>
    <mergeCell ref="A24:C24"/>
    <mergeCell ref="D38:I38"/>
    <mergeCell ref="D24:I24"/>
    <mergeCell ref="S46:AD46"/>
    <mergeCell ref="A15:R15"/>
    <mergeCell ref="A16:C16"/>
    <mergeCell ref="D16:I16"/>
    <mergeCell ref="J16:R18"/>
    <mergeCell ref="A17:C17"/>
    <mergeCell ref="D17:I17"/>
    <mergeCell ref="A18:C18"/>
    <mergeCell ref="D18:I18"/>
    <mergeCell ref="S47:X52"/>
    <mergeCell ref="S15:T15"/>
    <mergeCell ref="U15:W15"/>
    <mergeCell ref="X15:Y15"/>
    <mergeCell ref="J24:R26"/>
    <mergeCell ref="A25:C25"/>
    <mergeCell ref="D25:I25"/>
    <mergeCell ref="A26:C26"/>
    <mergeCell ref="D26:I26"/>
    <mergeCell ref="A31:R31"/>
    <mergeCell ref="A32:C32"/>
    <mergeCell ref="D32:I32"/>
    <mergeCell ref="J32:R34"/>
    <mergeCell ref="A33:C33"/>
    <mergeCell ref="D33:I33"/>
    <mergeCell ref="D4:I4"/>
    <mergeCell ref="J4:R6"/>
    <mergeCell ref="A13:C13"/>
    <mergeCell ref="D5:I5"/>
    <mergeCell ref="A14:C14"/>
    <mergeCell ref="D6:I6"/>
    <mergeCell ref="A4:C4"/>
    <mergeCell ref="D8:I8"/>
    <mergeCell ref="J8:R10"/>
    <mergeCell ref="A5:C5"/>
    <mergeCell ref="D9:I9"/>
    <mergeCell ref="A6:C6"/>
    <mergeCell ref="D10:I10"/>
    <mergeCell ref="A7:R7"/>
    <mergeCell ref="A8:C8"/>
    <mergeCell ref="D14:I14"/>
    <mergeCell ref="A9:C9"/>
    <mergeCell ref="A10:C10"/>
    <mergeCell ref="D12:I12"/>
    <mergeCell ref="J12:R14"/>
    <mergeCell ref="D13:I13"/>
    <mergeCell ref="BC3:BT29"/>
    <mergeCell ref="BC30:BT52"/>
    <mergeCell ref="A47:R52"/>
    <mergeCell ref="AK1:AP1"/>
    <mergeCell ref="AQ1:AV1"/>
    <mergeCell ref="AW1:BB1"/>
    <mergeCell ref="AK2:BB2"/>
    <mergeCell ref="A38:C38"/>
    <mergeCell ref="A43:R43"/>
    <mergeCell ref="A44:C44"/>
    <mergeCell ref="D44:I44"/>
    <mergeCell ref="J44:R46"/>
    <mergeCell ref="A45:C45"/>
    <mergeCell ref="D45:I45"/>
    <mergeCell ref="A46:C46"/>
    <mergeCell ref="D46:I46"/>
    <mergeCell ref="A2:R2"/>
    <mergeCell ref="A1:F1"/>
    <mergeCell ref="G1:L1"/>
    <mergeCell ref="M1:R1"/>
    <mergeCell ref="A3:R3"/>
    <mergeCell ref="A19:R19"/>
    <mergeCell ref="A11:R11"/>
    <mergeCell ref="A12:C12"/>
  </mergeCells>
  <printOptions horizontalCentered="1" verticalCentered="1"/>
  <pageMargins left="0.23622047244094491" right="0.23622047244094491" top="0.19685039370078741" bottom="0.19685039370078741" header="0.31496062992125984" footer="0.31496062992125984"/>
  <pageSetup paperSize="9" orientation="portrait" horizontalDpi="300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pageSetUpPr fitToPage="1"/>
  </sheetPr>
  <dimension ref="A1:Q32"/>
  <sheetViews>
    <sheetView zoomScaleNormal="100" workbookViewId="0">
      <selection activeCell="A22" sqref="A22"/>
    </sheetView>
  </sheetViews>
  <sheetFormatPr defaultColWidth="9.1796875" defaultRowHeight="18" x14ac:dyDescent="0.4"/>
  <cols>
    <col min="1" max="1" width="4.81640625" style="60" bestFit="1" customWidth="1"/>
    <col min="2" max="2" width="13.1796875" style="60" customWidth="1"/>
    <col min="3" max="4" width="14.7265625" style="60" customWidth="1"/>
    <col min="5" max="5" width="9.81640625" style="60" bestFit="1" customWidth="1"/>
    <col min="6" max="6" width="10.7265625" style="60" customWidth="1"/>
    <col min="7" max="7" width="13" style="60" bestFit="1" customWidth="1"/>
    <col min="8" max="8" width="12.7265625" style="60" bestFit="1" customWidth="1"/>
    <col min="9" max="9" width="10.453125" style="60" bestFit="1" customWidth="1"/>
    <col min="10" max="10" width="10.453125" style="60" customWidth="1"/>
    <col min="11" max="11" width="9.26953125" style="60" customWidth="1"/>
    <col min="12" max="15" width="13.1796875" style="60" customWidth="1"/>
    <col min="16" max="16" width="10.26953125" style="60" bestFit="1" customWidth="1"/>
    <col min="17" max="16384" width="9.1796875" style="61"/>
  </cols>
  <sheetData>
    <row r="1" spans="1:17" x14ac:dyDescent="0.4">
      <c r="A1" s="59" t="s">
        <v>1</v>
      </c>
      <c r="B1" s="59" t="s">
        <v>17</v>
      </c>
      <c r="C1" s="59" t="s">
        <v>102</v>
      </c>
      <c r="D1" s="59" t="s">
        <v>103</v>
      </c>
      <c r="E1" s="59" t="s">
        <v>104</v>
      </c>
      <c r="F1" s="59" t="s">
        <v>18</v>
      </c>
      <c r="G1" s="59" t="s">
        <v>133</v>
      </c>
      <c r="H1" s="59" t="s">
        <v>134</v>
      </c>
      <c r="I1" s="59" t="s">
        <v>135</v>
      </c>
      <c r="J1" s="59" t="s">
        <v>224</v>
      </c>
      <c r="K1" s="59" t="s">
        <v>105</v>
      </c>
      <c r="L1" s="59" t="s">
        <v>212</v>
      </c>
      <c r="M1" s="59" t="s">
        <v>96</v>
      </c>
      <c r="N1" s="59" t="s">
        <v>204</v>
      </c>
      <c r="O1" s="59" t="s">
        <v>97</v>
      </c>
    </row>
    <row r="2" spans="1:17" x14ac:dyDescent="0.4">
      <c r="A2" s="62"/>
      <c r="B2" s="62"/>
      <c r="C2" s="62"/>
      <c r="D2" s="62"/>
      <c r="E2" s="62"/>
      <c r="F2" s="62"/>
      <c r="G2" s="62"/>
      <c r="H2" s="76" t="str">
        <f>IF(E2&lt;&gt;"",(E2/G2)/24,"")</f>
        <v/>
      </c>
      <c r="I2" s="76" t="str">
        <f t="shared" ref="I2:I9" si="0">IF(E2&lt;&gt;"",IF(J1="",H2+I1,H2),"")</f>
        <v/>
      </c>
      <c r="J2" s="95"/>
      <c r="K2" s="62"/>
      <c r="L2" s="64" t="str">
        <f>IF(E2&lt;&gt;"",ROUND(((((H2*24)*60))*K2)+'Fuel Planning'!G9+'Fuel Planning'!G10+'Fuel Planning'!C11,-1),"")</f>
        <v/>
      </c>
      <c r="M2" s="64" t="str">
        <f>IF(E2&lt;&gt;"",((L24-N22)-L2)+N2,"")</f>
        <v/>
      </c>
      <c r="N2" s="91"/>
      <c r="O2" s="64" t="str">
        <f>IF(E2&lt;&gt;"",'Fuel Planning'!C22-ROUTE!L2+N2,"")</f>
        <v/>
      </c>
      <c r="P2" s="73" t="s">
        <v>211</v>
      </c>
    </row>
    <row r="3" spans="1:17" x14ac:dyDescent="0.4">
      <c r="A3" s="65"/>
      <c r="B3" s="65"/>
      <c r="C3" s="65"/>
      <c r="D3" s="65"/>
      <c r="E3" s="65"/>
      <c r="F3" s="65"/>
      <c r="G3" s="65"/>
      <c r="H3" s="76" t="str">
        <f t="shared" ref="H3" si="1">IF(E3&lt;&gt;"",(E3/G3)/24,"")</f>
        <v/>
      </c>
      <c r="I3" s="76" t="str">
        <f t="shared" si="0"/>
        <v/>
      </c>
      <c r="J3" s="97"/>
      <c r="K3" s="65"/>
      <c r="L3" s="64" t="str">
        <f>IF(E3&lt;&gt;"",ROUND(((H3*24)*60)*K3,-1),"")</f>
        <v/>
      </c>
      <c r="M3" s="64" t="str">
        <f t="shared" ref="M3:M9" si="2">IF(E3&lt;&gt;"",((M2-L3))+N3,"")</f>
        <v/>
      </c>
      <c r="N3" s="65"/>
      <c r="O3" s="64" t="str">
        <f t="shared" ref="O3:O9" si="3">IF(E3&lt;&gt;"",O2-L3+N3,"")</f>
        <v/>
      </c>
    </row>
    <row r="4" spans="1:17" x14ac:dyDescent="0.4">
      <c r="A4" s="62"/>
      <c r="B4" s="62"/>
      <c r="C4" s="62"/>
      <c r="D4" s="62"/>
      <c r="E4" s="62"/>
      <c r="F4" s="62"/>
      <c r="G4" s="62"/>
      <c r="H4" s="76" t="str">
        <f>IF(E4&lt;&gt;"",(E4/G4)/24,"")</f>
        <v/>
      </c>
      <c r="I4" s="76" t="str">
        <f t="shared" si="0"/>
        <v/>
      </c>
      <c r="J4" s="95"/>
      <c r="K4" s="62"/>
      <c r="L4" s="64" t="str">
        <f>IF(E4&lt;&gt;"",ROUND(((((H4*24)*60))*K4)+'Fuel Planning'!G9+'Fuel Planning'!G10+'Fuel Planning'!C11,-1),"")</f>
        <v/>
      </c>
      <c r="M4" s="64" t="str">
        <f t="shared" si="2"/>
        <v/>
      </c>
      <c r="N4" s="91"/>
      <c r="O4" s="64" t="str">
        <f t="shared" si="3"/>
        <v/>
      </c>
    </row>
    <row r="5" spans="1:17" x14ac:dyDescent="0.4">
      <c r="A5" s="65"/>
      <c r="B5" s="65"/>
      <c r="C5" s="65"/>
      <c r="D5" s="65"/>
      <c r="E5" s="65"/>
      <c r="F5" s="65"/>
      <c r="G5" s="65"/>
      <c r="H5" s="76" t="str">
        <f t="shared" ref="H5:H19" si="4">IF(E5&lt;&gt;"",(E5/G5)/24,"")</f>
        <v/>
      </c>
      <c r="I5" s="76" t="str">
        <f t="shared" si="0"/>
        <v/>
      </c>
      <c r="J5" s="97"/>
      <c r="K5" s="65"/>
      <c r="L5" s="64" t="str">
        <f>IF(E5&lt;&gt;"",ROUND(((H5*24)*60)*K5,-1),"")</f>
        <v/>
      </c>
      <c r="M5" s="64" t="str">
        <f t="shared" si="2"/>
        <v/>
      </c>
      <c r="N5" s="65"/>
      <c r="O5" s="64" t="str">
        <f t="shared" si="3"/>
        <v/>
      </c>
    </row>
    <row r="6" spans="1:17" x14ac:dyDescent="0.4">
      <c r="A6" s="62"/>
      <c r="B6" s="62"/>
      <c r="C6" s="62"/>
      <c r="D6" s="62"/>
      <c r="E6" s="62"/>
      <c r="F6" s="62"/>
      <c r="G6" s="62"/>
      <c r="H6" s="76" t="str">
        <f t="shared" si="4"/>
        <v/>
      </c>
      <c r="I6" s="76" t="str">
        <f t="shared" si="0"/>
        <v/>
      </c>
      <c r="J6" s="95"/>
      <c r="K6" s="62"/>
      <c r="L6" s="64" t="str">
        <f>IF(E6&lt;&gt;"",ROUND(((H6*24)*60)*K6,-1),"")</f>
        <v/>
      </c>
      <c r="M6" s="64" t="str">
        <f t="shared" si="2"/>
        <v/>
      </c>
      <c r="N6" s="91"/>
      <c r="O6" s="64" t="str">
        <f t="shared" si="3"/>
        <v/>
      </c>
      <c r="Q6" s="94"/>
    </row>
    <row r="7" spans="1:17" x14ac:dyDescent="0.4">
      <c r="A7" s="65"/>
      <c r="B7" s="65"/>
      <c r="C7" s="65"/>
      <c r="D7" s="65"/>
      <c r="E7" s="65"/>
      <c r="F7" s="65"/>
      <c r="G7" s="65"/>
      <c r="H7" s="76" t="str">
        <f t="shared" si="4"/>
        <v/>
      </c>
      <c r="I7" s="76" t="str">
        <f t="shared" si="0"/>
        <v/>
      </c>
      <c r="J7" s="97"/>
      <c r="K7" s="65"/>
      <c r="L7" s="64" t="str">
        <f>IF(E7&lt;&gt;"",ROUND(((H7*24)*60)*K7,-1),"")</f>
        <v/>
      </c>
      <c r="M7" s="64" t="str">
        <f t="shared" si="2"/>
        <v/>
      </c>
      <c r="N7" s="65"/>
      <c r="O7" s="64" t="str">
        <f t="shared" si="3"/>
        <v/>
      </c>
    </row>
    <row r="8" spans="1:17" x14ac:dyDescent="0.4">
      <c r="A8" s="62"/>
      <c r="B8" s="62"/>
      <c r="C8" s="62"/>
      <c r="D8" s="62"/>
      <c r="E8" s="62"/>
      <c r="F8" s="62"/>
      <c r="G8" s="62"/>
      <c r="H8" s="76" t="str">
        <f t="shared" si="4"/>
        <v/>
      </c>
      <c r="I8" s="76" t="str">
        <f t="shared" si="0"/>
        <v/>
      </c>
      <c r="J8" s="95"/>
      <c r="K8" s="62"/>
      <c r="L8" s="64" t="str">
        <f>IF(E8&lt;&gt;"",ROUND(((H8*24)*60)*K8,-1),"")</f>
        <v/>
      </c>
      <c r="M8" s="64" t="str">
        <f t="shared" si="2"/>
        <v/>
      </c>
      <c r="N8" s="91"/>
      <c r="O8" s="64" t="str">
        <f t="shared" si="3"/>
        <v/>
      </c>
    </row>
    <row r="9" spans="1:17" x14ac:dyDescent="0.4">
      <c r="A9" s="66"/>
      <c r="B9" s="66"/>
      <c r="C9" s="66"/>
      <c r="D9" s="66"/>
      <c r="E9" s="66"/>
      <c r="F9" s="66"/>
      <c r="G9" s="66"/>
      <c r="H9" s="78" t="str">
        <f t="shared" si="4"/>
        <v/>
      </c>
      <c r="I9" s="77" t="str">
        <f t="shared" si="0"/>
        <v/>
      </c>
      <c r="J9" s="98"/>
      <c r="K9" s="66"/>
      <c r="L9" s="67" t="str">
        <f>IF(E9&lt;&gt;"",ROUND(((H9*24)*60)*K9,-1),"")</f>
        <v/>
      </c>
      <c r="M9" s="64" t="str">
        <f t="shared" si="2"/>
        <v/>
      </c>
      <c r="N9" s="66"/>
      <c r="O9" s="67" t="str">
        <f t="shared" si="3"/>
        <v/>
      </c>
    </row>
    <row r="10" spans="1:17" x14ac:dyDescent="0.4">
      <c r="A10" s="62"/>
      <c r="B10" s="62"/>
      <c r="C10" s="62"/>
      <c r="D10" s="62"/>
      <c r="E10" s="62"/>
      <c r="F10" s="62"/>
      <c r="G10" s="62"/>
      <c r="H10" s="76"/>
      <c r="I10" s="76" t="str">
        <f>IF(E10&lt;&gt;"",IF(J9="",I9+H10,I9-I9),"")</f>
        <v/>
      </c>
      <c r="J10" s="95"/>
      <c r="K10" s="62"/>
      <c r="L10" s="64"/>
      <c r="M10" s="64"/>
      <c r="N10" s="91"/>
      <c r="O10" s="64"/>
    </row>
    <row r="11" spans="1:17" x14ac:dyDescent="0.4">
      <c r="A11" s="65"/>
      <c r="B11" s="65"/>
      <c r="C11" s="65"/>
      <c r="D11" s="65"/>
      <c r="E11" s="65"/>
      <c r="F11" s="65"/>
      <c r="G11" s="65"/>
      <c r="H11" s="77"/>
      <c r="I11" s="76" t="str">
        <f>IF(E11&lt;&gt;"",IF(J10="",I10+H11,I10-I10),"")</f>
        <v/>
      </c>
      <c r="J11" s="98"/>
      <c r="K11" s="66"/>
      <c r="L11" s="67"/>
      <c r="M11" s="64"/>
      <c r="N11" s="66"/>
      <c r="O11" s="64"/>
    </row>
    <row r="12" spans="1:17" x14ac:dyDescent="0.4">
      <c r="A12" s="62"/>
      <c r="B12" s="62"/>
      <c r="C12" s="62"/>
      <c r="D12" s="62"/>
      <c r="E12" s="62"/>
      <c r="F12" s="62"/>
      <c r="G12" s="62"/>
      <c r="H12" s="76"/>
      <c r="I12" s="76" t="str">
        <f>IF(E12&lt;&gt;"",IF(J11="",I11+H12,I11-I11),"")</f>
        <v/>
      </c>
      <c r="J12" s="95"/>
      <c r="K12" s="62"/>
      <c r="L12" s="64"/>
      <c r="M12" s="64"/>
      <c r="N12" s="91"/>
      <c r="O12" s="64"/>
    </row>
    <row r="13" spans="1:17" x14ac:dyDescent="0.4">
      <c r="A13" s="65"/>
      <c r="B13" s="65"/>
      <c r="C13" s="65"/>
      <c r="D13" s="65"/>
      <c r="E13" s="65"/>
      <c r="F13" s="65"/>
      <c r="G13" s="65"/>
      <c r="H13" s="77"/>
      <c r="I13" s="76" t="str">
        <f>IF(E13&lt;&gt;"",IF(J12="",I12+H13,I12-I12),"")</f>
        <v/>
      </c>
      <c r="J13" s="98"/>
      <c r="K13" s="66"/>
      <c r="L13" s="67"/>
      <c r="M13" s="64"/>
      <c r="N13" s="66"/>
      <c r="O13" s="64"/>
    </row>
    <row r="14" spans="1:17" x14ac:dyDescent="0.4">
      <c r="A14" s="62"/>
      <c r="B14" s="62"/>
      <c r="C14" s="62"/>
      <c r="D14" s="62"/>
      <c r="E14" s="62"/>
      <c r="F14" s="62"/>
      <c r="G14" s="62"/>
      <c r="H14" s="76"/>
      <c r="I14" s="76" t="str">
        <f>IF(E14&lt;&gt;"",IF(J13="",I13+H14,I13-I13),"")</f>
        <v/>
      </c>
      <c r="J14" s="95"/>
      <c r="K14" s="62"/>
      <c r="L14" s="64"/>
      <c r="M14" s="64"/>
      <c r="N14" s="91"/>
      <c r="O14" s="64"/>
    </row>
    <row r="15" spans="1:17" x14ac:dyDescent="0.4">
      <c r="A15" s="66"/>
      <c r="B15" s="66"/>
      <c r="C15" s="66"/>
      <c r="D15" s="66"/>
      <c r="E15" s="66"/>
      <c r="F15" s="66"/>
      <c r="G15" s="66"/>
      <c r="H15" s="79" t="str">
        <f t="shared" si="4"/>
        <v/>
      </c>
      <c r="I15" s="77" t="str">
        <f>IF(E15&lt;&gt;"",IF(J14="",H15+I9,H15),"")</f>
        <v/>
      </c>
      <c r="J15" s="99"/>
      <c r="K15" s="66"/>
      <c r="L15" s="67" t="str">
        <f>IF(E15&lt;&gt;"",ROUND(((H15*24)*60)*K15,-1),"")</f>
        <v/>
      </c>
      <c r="M15" s="67" t="str">
        <f>IF(E15&lt;&gt;"",(M9-L15)+N15,"")</f>
        <v/>
      </c>
      <c r="N15" s="66"/>
      <c r="O15" s="67" t="str">
        <f>IF(E15&lt;&gt;"",O9-L15+N15,"")</f>
        <v/>
      </c>
    </row>
    <row r="16" spans="1:17" x14ac:dyDescent="0.4">
      <c r="A16" s="62"/>
      <c r="B16" s="62"/>
      <c r="C16" s="62"/>
      <c r="D16" s="62"/>
      <c r="E16" s="68"/>
      <c r="F16" s="68"/>
      <c r="G16" s="68"/>
      <c r="H16" s="77"/>
      <c r="I16" s="76" t="str">
        <f>IF(E16&lt;&gt;"",IF(J15="",I15+H16,I15-I15),"")</f>
        <v/>
      </c>
      <c r="J16" s="96"/>
      <c r="K16" s="68"/>
      <c r="L16" s="67"/>
      <c r="M16" s="64"/>
      <c r="N16" s="92"/>
      <c r="O16" s="64"/>
    </row>
    <row r="17" spans="1:16" x14ac:dyDescent="0.4">
      <c r="A17" s="65"/>
      <c r="B17" s="65"/>
      <c r="C17" s="65"/>
      <c r="D17" s="65"/>
      <c r="E17" s="65"/>
      <c r="F17" s="65"/>
      <c r="G17" s="65"/>
      <c r="H17" s="76" t="str">
        <f t="shared" si="4"/>
        <v/>
      </c>
      <c r="I17" s="76" t="str">
        <f>IF(E17&lt;&gt;"",IF(J16="",H17+I15,H17),"")</f>
        <v/>
      </c>
      <c r="J17" s="97"/>
      <c r="K17" s="65"/>
      <c r="L17" s="64" t="str">
        <f>IF(E17&lt;&gt;"",ROUND(((H17*24)*60)*K17,-1),"")</f>
        <v/>
      </c>
      <c r="M17" s="64" t="str">
        <f>IF(E17&lt;&gt;"",(M15-L17)+N17,"")</f>
        <v/>
      </c>
      <c r="N17" s="65"/>
      <c r="O17" s="64" t="str">
        <f>IF(E17&lt;&gt;"",O15-L17+N17,"")</f>
        <v/>
      </c>
    </row>
    <row r="18" spans="1:16" x14ac:dyDescent="0.4">
      <c r="A18" s="62"/>
      <c r="B18" s="62"/>
      <c r="C18" s="62"/>
      <c r="D18" s="62"/>
      <c r="E18" s="62"/>
      <c r="F18" s="62"/>
      <c r="G18" s="62"/>
      <c r="H18" s="76" t="str">
        <f t="shared" si="4"/>
        <v/>
      </c>
      <c r="I18" s="76" t="str">
        <f>IF(E18&lt;&gt;"",IF(J17="",H18+I17,H18),"")</f>
        <v/>
      </c>
      <c r="J18" s="95"/>
      <c r="K18" s="62"/>
      <c r="L18" s="64" t="str">
        <f>IF(E18&lt;&gt;"",ROUND(((H18*24)*60)*K18,-1),"")</f>
        <v/>
      </c>
      <c r="M18" s="64" t="str">
        <f>IF(E18&lt;&gt;"",(M17-L18)+N18,"")</f>
        <v/>
      </c>
      <c r="N18" s="91"/>
      <c r="O18" s="64" t="str">
        <f>IF(E18&lt;&gt;"",O17-L18+N18,"")</f>
        <v/>
      </c>
    </row>
    <row r="19" spans="1:16" x14ac:dyDescent="0.4">
      <c r="A19" s="65"/>
      <c r="B19" s="65"/>
      <c r="C19" s="65"/>
      <c r="D19" s="65"/>
      <c r="E19" s="65"/>
      <c r="F19" s="65"/>
      <c r="G19" s="65"/>
      <c r="H19" s="76" t="str">
        <f t="shared" si="4"/>
        <v/>
      </c>
      <c r="I19" s="76" t="str">
        <f>IF(E19&lt;&gt;"",IF(J18="",H19+I18,H19),"")</f>
        <v/>
      </c>
      <c r="J19" s="97"/>
      <c r="K19" s="65"/>
      <c r="L19" s="64" t="str">
        <f>IF(E19&lt;&gt;"",ROUND(((H19*24)*60)*K19,-1),"")</f>
        <v/>
      </c>
      <c r="M19" s="64" t="str">
        <f>IF(E19&lt;&gt;"",(M18-L19)+N19,"")</f>
        <v/>
      </c>
      <c r="N19" s="65"/>
      <c r="O19" s="64" t="str">
        <f>IF(E19&lt;&gt;"",O18-L19+N19,"")</f>
        <v/>
      </c>
    </row>
    <row r="20" spans="1:16" x14ac:dyDescent="0.4">
      <c r="A20" s="62"/>
      <c r="B20" s="62"/>
      <c r="C20" s="62"/>
      <c r="D20" s="62"/>
      <c r="E20" s="62"/>
      <c r="F20" s="62"/>
      <c r="G20" s="62"/>
      <c r="H20" s="76" t="str">
        <f>IF(E20&lt;&gt;"",(E20/G20)/24,"")</f>
        <v/>
      </c>
      <c r="I20" s="76" t="str">
        <f>IF(E20&lt;&gt;"",IF(J19="",H20+I18,H20),"")</f>
        <v/>
      </c>
      <c r="J20" s="95"/>
      <c r="K20" s="62"/>
      <c r="L20" s="64" t="str">
        <f>IF(E20&lt;&gt;"",ROUND(((H20*24)*60)*K20,-1),"")</f>
        <v/>
      </c>
      <c r="M20" s="64" t="str">
        <f>IF(E20&lt;&gt;"",(M19-L20)+N20,"")</f>
        <v/>
      </c>
      <c r="N20" s="91"/>
      <c r="O20" s="64" t="str">
        <f>IF(E20&lt;&gt;"",O19-L20+N20,"")</f>
        <v/>
      </c>
    </row>
    <row r="21" spans="1:16" x14ac:dyDescent="0.4">
      <c r="A21" s="65"/>
      <c r="B21" s="65"/>
      <c r="C21" s="65"/>
      <c r="D21" s="65"/>
      <c r="E21" s="65"/>
      <c r="F21" s="65"/>
      <c r="G21" s="65"/>
      <c r="H21" s="76" t="str">
        <f>IF(E21&lt;&gt;"",(E21/G21)/24,"")</f>
        <v/>
      </c>
      <c r="I21" s="76" t="str">
        <f>IF(E21&lt;&gt;"",IF(J20="",I20+H21,I20-I20),"")</f>
        <v/>
      </c>
      <c r="J21" s="97"/>
      <c r="K21" s="65"/>
      <c r="L21" s="64" t="str">
        <f>IF(E21&lt;&gt;"",ROUND(((H21*24)*60)*K21,-1),"")</f>
        <v/>
      </c>
      <c r="M21" s="64" t="str">
        <f>IF(E21&lt;&gt;"",(M20-L21)+N21,"")</f>
        <v/>
      </c>
      <c r="N21" s="65"/>
      <c r="O21" s="64" t="str">
        <f>IF(E21&lt;&gt;"",O20-L21+N21,"")</f>
        <v/>
      </c>
    </row>
    <row r="22" spans="1:16" x14ac:dyDescent="0.4">
      <c r="D22" s="69" t="s">
        <v>40</v>
      </c>
      <c r="E22" s="64">
        <f>SUM(E4:E20)</f>
        <v>0</v>
      </c>
      <c r="G22" s="69" t="s">
        <v>40</v>
      </c>
      <c r="H22" s="63">
        <f>SUM(H4:H20)</f>
        <v>0</v>
      </c>
      <c r="I22" s="70"/>
      <c r="J22" s="70"/>
      <c r="K22" s="69" t="s">
        <v>40</v>
      </c>
      <c r="L22" s="64">
        <f>SUM(L2:L21)</f>
        <v>0</v>
      </c>
      <c r="M22" s="69" t="s">
        <v>40</v>
      </c>
      <c r="N22" s="64">
        <f>SUM(N2:N20)</f>
        <v>0</v>
      </c>
      <c r="O22" s="85"/>
    </row>
    <row r="23" spans="1:16" x14ac:dyDescent="0.4">
      <c r="B23" s="73" t="s">
        <v>108</v>
      </c>
    </row>
    <row r="24" spans="1:16" x14ac:dyDescent="0.4">
      <c r="B24" s="73" t="s">
        <v>109</v>
      </c>
      <c r="K24" s="71" t="s">
        <v>223</v>
      </c>
      <c r="L24" s="64">
        <f>L22+'Fuel Planning'!C6</f>
        <v>900</v>
      </c>
      <c r="P24" s="72"/>
    </row>
    <row r="25" spans="1:16" x14ac:dyDescent="0.4">
      <c r="G25" s="69" t="s">
        <v>214</v>
      </c>
      <c r="H25" s="93">
        <f>SUM(H5:H15)</f>
        <v>0</v>
      </c>
    </row>
    <row r="29" spans="1:16" x14ac:dyDescent="0.4">
      <c r="L29" s="74"/>
    </row>
    <row r="32" spans="1:16" x14ac:dyDescent="0.4">
      <c r="L32" s="74"/>
    </row>
  </sheetData>
  <sheetProtection formatCells="0" formatColumns="0" formatRows="0" insertColumns="0" insertRows="0" insertHyperlinks="0" deleteColumns="0" deleteRows="0" sort="0"/>
  <printOptions horizontalCentered="1" verticalCentered="1"/>
  <pageMargins left="0.70866141732283472" right="0.70866141732283472" top="0.74803149606299213" bottom="0.74803149606299213" header="0.31496062992125984" footer="0.31496062992125984"/>
  <pageSetup paperSize="9" scale="57" orientation="portrait" horizontalDpi="300" verticalDpi="0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J37"/>
  <sheetViews>
    <sheetView workbookViewId="0">
      <selection activeCell="C9" sqref="C9"/>
    </sheetView>
  </sheetViews>
  <sheetFormatPr defaultRowHeight="14.5" x14ac:dyDescent="0.35"/>
  <cols>
    <col min="1" max="1" width="9.1796875" style="2"/>
    <col min="2" max="2" width="9.7265625" customWidth="1"/>
    <col min="3" max="3" width="11.26953125" bestFit="1" customWidth="1"/>
    <col min="4" max="4" width="9.7265625" customWidth="1"/>
    <col min="5" max="5" width="9.1796875" style="2"/>
    <col min="6" max="6" width="7.1796875" style="6" customWidth="1"/>
    <col min="7" max="7" width="9.1796875" style="4"/>
    <col min="8" max="8" width="11.54296875" bestFit="1" customWidth="1"/>
  </cols>
  <sheetData>
    <row r="1" spans="1:10" ht="15" thickBot="1" x14ac:dyDescent="0.4"/>
    <row r="2" spans="1:10" ht="15.5" thickTop="1" thickBot="1" x14ac:dyDescent="0.4">
      <c r="B2" s="251" t="s">
        <v>83</v>
      </c>
      <c r="C2" s="252"/>
      <c r="D2" s="253"/>
    </row>
    <row r="3" spans="1:10" ht="23.25" customHeight="1" thickTop="1" x14ac:dyDescent="0.35">
      <c r="B3" s="11"/>
    </row>
    <row r="4" spans="1:10" x14ac:dyDescent="0.35">
      <c r="A4"/>
      <c r="B4" s="2" t="s">
        <v>20</v>
      </c>
      <c r="C4" s="56">
        <v>60</v>
      </c>
      <c r="D4" s="4" t="s">
        <v>225</v>
      </c>
      <c r="E4"/>
      <c r="F4"/>
      <c r="G4"/>
    </row>
    <row r="5" spans="1:10" x14ac:dyDescent="0.35">
      <c r="A5"/>
      <c r="B5" s="2" t="s">
        <v>22</v>
      </c>
      <c r="C5" s="57">
        <v>100</v>
      </c>
      <c r="D5" s="5" t="s">
        <v>89</v>
      </c>
      <c r="E5" s="3"/>
      <c r="F5"/>
      <c r="G5"/>
    </row>
    <row r="6" spans="1:10" x14ac:dyDescent="0.35">
      <c r="A6"/>
      <c r="B6" s="2" t="s">
        <v>19</v>
      </c>
      <c r="C6" s="57">
        <v>900</v>
      </c>
      <c r="D6" s="5" t="s">
        <v>24</v>
      </c>
      <c r="E6"/>
      <c r="F6"/>
      <c r="G6"/>
    </row>
    <row r="7" spans="1:10" x14ac:dyDescent="0.35">
      <c r="A7"/>
      <c r="B7" s="7" t="s">
        <v>23</v>
      </c>
      <c r="C7" s="57">
        <v>500</v>
      </c>
      <c r="D7" s="5" t="s">
        <v>21</v>
      </c>
      <c r="E7"/>
      <c r="F7"/>
      <c r="G7"/>
    </row>
    <row r="8" spans="1:10" x14ac:dyDescent="0.35">
      <c r="A8"/>
      <c r="B8" s="7" t="s">
        <v>94</v>
      </c>
      <c r="C8" s="57">
        <v>10</v>
      </c>
      <c r="D8" s="5" t="s">
        <v>84</v>
      </c>
      <c r="E8" s="57">
        <v>150</v>
      </c>
      <c r="F8" t="s">
        <v>85</v>
      </c>
      <c r="G8"/>
    </row>
    <row r="9" spans="1:10" x14ac:dyDescent="0.35">
      <c r="A9"/>
      <c r="B9" s="7" t="s">
        <v>207</v>
      </c>
      <c r="C9" s="57">
        <v>5</v>
      </c>
      <c r="D9" s="5" t="s">
        <v>84</v>
      </c>
      <c r="E9" s="57">
        <v>170</v>
      </c>
      <c r="F9" t="s">
        <v>208</v>
      </c>
      <c r="G9" s="8">
        <f>E9*C9</f>
        <v>850</v>
      </c>
      <c r="H9" t="s">
        <v>21</v>
      </c>
    </row>
    <row r="10" spans="1:10" x14ac:dyDescent="0.35">
      <c r="A10"/>
      <c r="B10" s="7" t="s">
        <v>209</v>
      </c>
      <c r="C10" s="57">
        <v>0</v>
      </c>
      <c r="D10" s="83" t="s">
        <v>84</v>
      </c>
      <c r="E10" s="57">
        <v>120</v>
      </c>
      <c r="F10" t="s">
        <v>208</v>
      </c>
      <c r="G10" s="8">
        <f>E10*C10</f>
        <v>0</v>
      </c>
    </row>
    <row r="11" spans="1:10" x14ac:dyDescent="0.35">
      <c r="A11"/>
      <c r="B11" s="7" t="s">
        <v>210</v>
      </c>
      <c r="C11" s="57">
        <v>300</v>
      </c>
      <c r="D11" s="5"/>
      <c r="E11" s="84"/>
      <c r="F11"/>
      <c r="G11"/>
    </row>
    <row r="12" spans="1:10" ht="15" thickBot="1" x14ac:dyDescent="0.4"/>
    <row r="13" spans="1:10" ht="15.5" thickTop="1" thickBot="1" x14ac:dyDescent="0.4">
      <c r="B13" s="251" t="s">
        <v>25</v>
      </c>
      <c r="C13" s="252"/>
      <c r="D13" s="253"/>
    </row>
    <row r="14" spans="1:10" ht="23.25" customHeight="1" thickTop="1" x14ac:dyDescent="0.35">
      <c r="J14" s="45"/>
    </row>
    <row r="15" spans="1:10" x14ac:dyDescent="0.35">
      <c r="B15" s="54" t="s">
        <v>4</v>
      </c>
      <c r="C15" s="8">
        <f>((C4*(C5/10))+C6)</f>
        <v>1500</v>
      </c>
      <c r="D15" t="s">
        <v>21</v>
      </c>
    </row>
    <row r="16" spans="1:10" x14ac:dyDescent="0.35">
      <c r="B16" s="54" t="s">
        <v>3</v>
      </c>
      <c r="C16" s="9">
        <f>C15+C7</f>
        <v>2000</v>
      </c>
      <c r="D16" t="s">
        <v>21</v>
      </c>
    </row>
    <row r="17" spans="2:10" x14ac:dyDescent="0.35">
      <c r="B17" s="54" t="s">
        <v>2</v>
      </c>
      <c r="C17" s="10">
        <f>C16+(C8*E8)</f>
        <v>3500</v>
      </c>
      <c r="D17" t="s">
        <v>21</v>
      </c>
    </row>
    <row r="18" spans="2:10" x14ac:dyDescent="0.35">
      <c r="B18" s="54" t="s">
        <v>96</v>
      </c>
      <c r="C18" s="10">
        <f>ROUTE!L22+'Fuel Planning'!C6</f>
        <v>900</v>
      </c>
      <c r="D18" s="45" t="s">
        <v>110</v>
      </c>
      <c r="E18" s="53"/>
    </row>
    <row r="20" spans="2:10" x14ac:dyDescent="0.35">
      <c r="B20" s="39" t="s">
        <v>205</v>
      </c>
      <c r="C20" s="41">
        <f>IF((C18-11700)&lt;0,0,C18-C22)</f>
        <v>0</v>
      </c>
      <c r="D20" t="s">
        <v>21</v>
      </c>
    </row>
    <row r="22" spans="2:10" x14ac:dyDescent="0.35">
      <c r="B22" s="54" t="s">
        <v>90</v>
      </c>
      <c r="C22" s="58">
        <v>7700</v>
      </c>
      <c r="D22" t="s">
        <v>93</v>
      </c>
      <c r="F22" s="52"/>
      <c r="G22" s="5"/>
    </row>
    <row r="23" spans="2:10" x14ac:dyDescent="0.35">
      <c r="B23" s="54" t="s">
        <v>206</v>
      </c>
      <c r="C23" s="58">
        <f>ROUTE!N22</f>
        <v>0</v>
      </c>
      <c r="F23" s="52"/>
      <c r="G23" s="5"/>
    </row>
    <row r="24" spans="2:10" x14ac:dyDescent="0.35">
      <c r="B24" s="7" t="s">
        <v>91</v>
      </c>
      <c r="C24" s="8">
        <f>(C22+C23)-C18</f>
        <v>6800</v>
      </c>
      <c r="D24" t="s">
        <v>21</v>
      </c>
    </row>
    <row r="25" spans="2:10" x14ac:dyDescent="0.35">
      <c r="B25" s="39" t="s">
        <v>92</v>
      </c>
      <c r="C25" s="8">
        <f>(C24/E8)+C8</f>
        <v>55.333333333333336</v>
      </c>
      <c r="D25" s="45" t="s">
        <v>95</v>
      </c>
      <c r="I25" s="46"/>
      <c r="J25" s="46"/>
    </row>
    <row r="27" spans="2:10" x14ac:dyDescent="0.35">
      <c r="B27" s="2" t="s">
        <v>87</v>
      </c>
      <c r="C27" s="40">
        <f>13977+C22</f>
        <v>21677</v>
      </c>
    </row>
    <row r="37" spans="7:7" x14ac:dyDescent="0.35">
      <c r="G37" s="50"/>
    </row>
  </sheetData>
  <sheetProtection formatCells="0" formatColumns="0" formatRows="0" insertColumns="0" insertRows="0" insertHyperlinks="0" deleteColumns="0" deleteRows="0"/>
  <mergeCells count="2">
    <mergeCell ref="B2:D2"/>
    <mergeCell ref="B13:D13"/>
  </mergeCells>
  <pageMargins left="0.7" right="0.7" top="0.75" bottom="0.75" header="0.3" footer="0.3"/>
  <pageSetup paperSize="9" orientation="portrait" horizontalDpi="300" verticalDpi="0" r:id="rId1"/>
  <drawing r:id="rId2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iconSet" priority="1" id="{0ACA6540-509A-412B-8F38-F742469E9AC3}">
            <x14:iconSet iconSet="3Symbols2" custom="1">
              <x14:cfvo type="percent">
                <xm:f>0</xm:f>
              </x14:cfvo>
              <x14:cfvo type="num">
                <xm:f>0</xm:f>
              </x14:cfvo>
              <x14:cfvo type="num" gte="0">
                <xm:f>0</xm:f>
              </x14:cfvo>
              <x14:cfIcon iconSet="NoIcons" iconId="0"/>
              <x14:cfIcon iconSet="NoIcons" iconId="0"/>
              <x14:cfIcon iconSet="3TrafficLights1" iconId="0"/>
            </x14:iconSet>
          </x14:cfRule>
          <xm:sqref>C20</xm:sqref>
        </x14:conditionalFormatting>
      </x14:conditionalFormattings>
    </ext>
  </extLst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pageSetUpPr fitToPage="1"/>
  </sheetPr>
  <dimension ref="A1:R67"/>
  <sheetViews>
    <sheetView zoomScale="80" zoomScaleNormal="80" workbookViewId="0">
      <selection activeCell="D37" sqref="D37"/>
    </sheetView>
  </sheetViews>
  <sheetFormatPr defaultColWidth="11.453125" defaultRowHeight="14.5" x14ac:dyDescent="0.35"/>
  <cols>
    <col min="1" max="1" width="48.54296875" style="12" bestFit="1" customWidth="1"/>
    <col min="2" max="3" width="11.453125" style="12"/>
    <col min="4" max="4" width="11.81640625" style="12" bestFit="1" customWidth="1"/>
    <col min="5" max="7" width="11.453125" style="12"/>
    <col min="8" max="8" width="20.453125" style="12" bestFit="1" customWidth="1"/>
    <col min="9" max="9" width="24.54296875" style="12" bestFit="1" customWidth="1"/>
    <col min="10" max="10" width="18.81640625" style="12" bestFit="1" customWidth="1"/>
    <col min="11" max="11" width="28.453125" style="12" bestFit="1" customWidth="1"/>
    <col min="12" max="12" width="34.81640625" style="12" bestFit="1" customWidth="1"/>
    <col min="13" max="16384" width="11.453125" style="12"/>
  </cols>
  <sheetData>
    <row r="1" spans="1:18" ht="18.5" x14ac:dyDescent="0.35">
      <c r="A1" s="12" t="s">
        <v>26</v>
      </c>
      <c r="E1" s="13" t="s">
        <v>27</v>
      </c>
      <c r="F1" s="14"/>
      <c r="G1" s="14"/>
      <c r="H1" s="14"/>
      <c r="I1" s="14"/>
    </row>
    <row r="2" spans="1:18" ht="15.5" x14ac:dyDescent="0.35">
      <c r="A2" s="15" t="s">
        <v>28</v>
      </c>
      <c r="D2" s="254" t="s">
        <v>29</v>
      </c>
      <c r="E2" s="254"/>
      <c r="F2" s="254"/>
      <c r="G2" s="254"/>
      <c r="H2" s="254"/>
      <c r="I2" s="254"/>
      <c r="J2" s="254"/>
      <c r="K2" s="254"/>
      <c r="L2" s="16"/>
      <c r="M2" s="16"/>
      <c r="N2" s="16"/>
      <c r="O2" s="16"/>
      <c r="P2" s="16"/>
      <c r="Q2" s="16"/>
      <c r="R2" s="16"/>
    </row>
    <row r="4" spans="1:18" ht="15" thickBot="1" x14ac:dyDescent="0.4">
      <c r="B4" s="17" t="s">
        <v>30</v>
      </c>
      <c r="C4" s="17" t="s">
        <v>31</v>
      </c>
      <c r="D4" s="17" t="s">
        <v>32</v>
      </c>
      <c r="E4" s="17" t="s">
        <v>33</v>
      </c>
      <c r="F4" s="17" t="s">
        <v>34</v>
      </c>
      <c r="G4" s="17"/>
    </row>
    <row r="5" spans="1:18" ht="19" thickBot="1" x14ac:dyDescent="0.4">
      <c r="A5" s="18" t="s">
        <v>35</v>
      </c>
      <c r="B5" s="12">
        <v>13977</v>
      </c>
      <c r="C5" s="12">
        <v>1.4</v>
      </c>
      <c r="D5" s="19" t="s">
        <v>36</v>
      </c>
      <c r="H5" s="38" t="s">
        <v>37</v>
      </c>
      <c r="I5" s="38" t="s">
        <v>88</v>
      </c>
      <c r="J5" s="34"/>
      <c r="K5" s="34"/>
      <c r="L5" s="34"/>
    </row>
    <row r="6" spans="1:18" ht="19" thickBot="1" x14ac:dyDescent="0.5">
      <c r="H6" s="49">
        <f>SUM(B5,E9,E13,E20,E27,E38,E52,E62)</f>
        <v>30431</v>
      </c>
      <c r="I6" s="44">
        <v>31086</v>
      </c>
      <c r="J6" s="35"/>
      <c r="K6" s="35"/>
      <c r="L6" s="36"/>
    </row>
    <row r="7" spans="1:18" x14ac:dyDescent="0.35">
      <c r="A7" s="18" t="s">
        <v>38</v>
      </c>
      <c r="B7" s="12">
        <v>1</v>
      </c>
      <c r="D7" s="20">
        <v>7700</v>
      </c>
      <c r="E7" s="51">
        <f t="shared" ref="E7:E61" si="0">D7*B7</f>
        <v>7700</v>
      </c>
      <c r="I7" s="27"/>
      <c r="J7" s="27"/>
      <c r="K7" s="27"/>
      <c r="L7" s="27"/>
    </row>
    <row r="8" spans="1:18" x14ac:dyDescent="0.35">
      <c r="A8" s="18" t="s">
        <v>39</v>
      </c>
      <c r="B8" s="12">
        <v>1</v>
      </c>
      <c r="D8" s="20">
        <v>4000</v>
      </c>
      <c r="E8" s="21">
        <f t="shared" si="0"/>
        <v>4000</v>
      </c>
      <c r="I8" s="42"/>
      <c r="J8" s="27"/>
      <c r="K8" s="27"/>
      <c r="L8" s="27"/>
    </row>
    <row r="9" spans="1:18" x14ac:dyDescent="0.35">
      <c r="A9" s="22" t="s">
        <v>40</v>
      </c>
      <c r="B9" s="23"/>
      <c r="C9" s="23"/>
      <c r="D9" s="23"/>
      <c r="E9" s="22">
        <f>SUM(E7:E8)</f>
        <v>11700</v>
      </c>
      <c r="G9" s="24"/>
      <c r="I9" s="27">
        <f>I6-H6</f>
        <v>655</v>
      </c>
      <c r="J9" s="27"/>
      <c r="K9" s="27"/>
      <c r="L9" s="27"/>
    </row>
    <row r="10" spans="1:18" x14ac:dyDescent="0.35">
      <c r="A10" s="25"/>
      <c r="B10" s="26"/>
      <c r="C10" s="26"/>
      <c r="D10" s="26"/>
      <c r="E10" s="25"/>
      <c r="F10" s="25"/>
      <c r="I10" s="27"/>
      <c r="J10" s="27"/>
      <c r="K10" s="27"/>
      <c r="L10" s="27"/>
    </row>
    <row r="11" spans="1:18" x14ac:dyDescent="0.35">
      <c r="A11" s="18" t="s">
        <v>41</v>
      </c>
      <c r="I11" s="27"/>
      <c r="J11" s="27"/>
      <c r="K11" s="27"/>
      <c r="L11" s="27"/>
    </row>
    <row r="12" spans="1:18" x14ac:dyDescent="0.35">
      <c r="A12" s="12" t="s">
        <v>42</v>
      </c>
      <c r="B12" s="12">
        <v>207</v>
      </c>
      <c r="C12" s="12">
        <v>7.75</v>
      </c>
      <c r="D12" s="20">
        <v>2</v>
      </c>
      <c r="E12" s="21">
        <f t="shared" si="0"/>
        <v>414</v>
      </c>
      <c r="F12" s="12">
        <f>C12*D12</f>
        <v>15.5</v>
      </c>
      <c r="I12" s="27">
        <f>7758+4006</f>
        <v>11764</v>
      </c>
      <c r="J12" s="27"/>
      <c r="K12" s="27"/>
      <c r="L12" s="27"/>
    </row>
    <row r="13" spans="1:18" x14ac:dyDescent="0.35">
      <c r="A13" s="22" t="s">
        <v>40</v>
      </c>
      <c r="B13" s="23"/>
      <c r="C13" s="23"/>
      <c r="D13" s="23"/>
      <c r="E13" s="22">
        <f>E12</f>
        <v>414</v>
      </c>
      <c r="F13" s="22">
        <f>F12</f>
        <v>15.5</v>
      </c>
      <c r="I13" s="27"/>
      <c r="J13" s="27"/>
      <c r="K13" s="27"/>
      <c r="L13" s="27"/>
    </row>
    <row r="14" spans="1:18" s="26" customFormat="1" x14ac:dyDescent="0.35">
      <c r="A14" s="25"/>
      <c r="E14" s="25"/>
      <c r="F14" s="25"/>
      <c r="I14" s="27"/>
      <c r="J14" s="27"/>
      <c r="K14" s="28"/>
      <c r="L14" s="27"/>
    </row>
    <row r="15" spans="1:18" x14ac:dyDescent="0.35">
      <c r="A15" s="18" t="s">
        <v>43</v>
      </c>
      <c r="I15" s="255"/>
      <c r="J15" s="28"/>
      <c r="K15" s="28"/>
      <c r="L15" s="28"/>
      <c r="M15" s="28"/>
      <c r="N15" s="28"/>
      <c r="O15" s="29"/>
    </row>
    <row r="16" spans="1:18" ht="15.75" customHeight="1" x14ac:dyDescent="0.35">
      <c r="A16" s="12" t="s">
        <v>44</v>
      </c>
      <c r="B16" s="12">
        <v>133</v>
      </c>
      <c r="D16" s="20"/>
      <c r="E16" s="12">
        <f t="shared" si="0"/>
        <v>0</v>
      </c>
      <c r="F16" s="12">
        <f>C16*D16</f>
        <v>0</v>
      </c>
      <c r="I16" s="255"/>
      <c r="J16" s="27"/>
      <c r="K16" s="256"/>
      <c r="L16" s="37"/>
      <c r="M16" s="30"/>
      <c r="N16" s="30"/>
    </row>
    <row r="17" spans="1:12" x14ac:dyDescent="0.35">
      <c r="A17" s="12" t="s">
        <v>45</v>
      </c>
      <c r="B17" s="12">
        <v>144</v>
      </c>
      <c r="D17" s="48"/>
      <c r="E17" s="12">
        <f t="shared" si="0"/>
        <v>0</v>
      </c>
      <c r="F17" s="12">
        <f>C17*D17</f>
        <v>0</v>
      </c>
      <c r="I17" s="27"/>
      <c r="J17" s="37"/>
      <c r="K17" s="256"/>
      <c r="L17" s="27"/>
    </row>
    <row r="18" spans="1:12" x14ac:dyDescent="0.35">
      <c r="A18" s="12" t="s">
        <v>46</v>
      </c>
      <c r="B18" s="12">
        <v>33</v>
      </c>
      <c r="D18" s="20"/>
      <c r="E18" s="12">
        <f t="shared" si="0"/>
        <v>0</v>
      </c>
      <c r="F18" s="12">
        <f>C18*D18</f>
        <v>0</v>
      </c>
      <c r="I18" s="27"/>
      <c r="J18" s="37"/>
      <c r="K18" s="256"/>
      <c r="L18" s="27"/>
    </row>
    <row r="19" spans="1:12" x14ac:dyDescent="0.35">
      <c r="A19" s="12" t="s">
        <v>47</v>
      </c>
      <c r="B19" s="12">
        <v>135</v>
      </c>
      <c r="D19" s="20"/>
      <c r="E19" s="21">
        <f t="shared" si="0"/>
        <v>0</v>
      </c>
      <c r="F19" s="12">
        <f>C19*D19</f>
        <v>0</v>
      </c>
      <c r="I19" s="27"/>
      <c r="J19" s="27"/>
      <c r="K19" s="256"/>
      <c r="L19" s="27"/>
    </row>
    <row r="20" spans="1:12" x14ac:dyDescent="0.35">
      <c r="A20" s="22" t="s">
        <v>40</v>
      </c>
      <c r="B20" s="23"/>
      <c r="C20" s="23"/>
      <c r="D20" s="23"/>
      <c r="E20" s="22">
        <f>SUM(E16:E19)</f>
        <v>0</v>
      </c>
      <c r="F20" s="22">
        <f>SUM(F16:F19)</f>
        <v>0</v>
      </c>
    </row>
    <row r="21" spans="1:12" s="26" customFormat="1" x14ac:dyDescent="0.35">
      <c r="A21" s="25"/>
      <c r="E21" s="25"/>
      <c r="F21" s="25"/>
      <c r="I21" s="32"/>
      <c r="J21" s="32"/>
    </row>
    <row r="22" spans="1:12" x14ac:dyDescent="0.35">
      <c r="A22" s="18" t="s">
        <v>48</v>
      </c>
      <c r="I22" s="32"/>
      <c r="J22" s="32"/>
    </row>
    <row r="23" spans="1:12" x14ac:dyDescent="0.35">
      <c r="A23" s="12" t="s">
        <v>49</v>
      </c>
      <c r="B23" s="12">
        <v>661</v>
      </c>
      <c r="D23" s="20">
        <v>1</v>
      </c>
      <c r="E23" s="12">
        <f t="shared" si="0"/>
        <v>661</v>
      </c>
      <c r="F23" s="12">
        <f>C23*D23</f>
        <v>0</v>
      </c>
      <c r="I23" s="32"/>
      <c r="J23" s="32"/>
    </row>
    <row r="24" spans="1:12" ht="15" customHeight="1" x14ac:dyDescent="0.35">
      <c r="A24" s="12" t="s">
        <v>50</v>
      </c>
      <c r="B24" s="12">
        <v>317</v>
      </c>
      <c r="D24" s="20"/>
      <c r="E24" s="12">
        <f t="shared" si="0"/>
        <v>0</v>
      </c>
      <c r="F24" s="12">
        <f>C24*D24</f>
        <v>0</v>
      </c>
    </row>
    <row r="25" spans="1:12" x14ac:dyDescent="0.35">
      <c r="A25" s="12" t="s">
        <v>51</v>
      </c>
      <c r="B25" s="12">
        <v>1314</v>
      </c>
      <c r="D25" s="20">
        <v>1</v>
      </c>
      <c r="E25" s="12">
        <f t="shared" si="0"/>
        <v>1314</v>
      </c>
      <c r="F25" s="12">
        <f>C25*D25</f>
        <v>0</v>
      </c>
      <c r="H25" s="29"/>
      <c r="I25" s="257"/>
      <c r="J25" s="257"/>
      <c r="K25" s="29"/>
    </row>
    <row r="26" spans="1:12" x14ac:dyDescent="0.35">
      <c r="A26" s="12" t="s">
        <v>52</v>
      </c>
      <c r="B26" s="12">
        <v>139</v>
      </c>
      <c r="D26" s="20"/>
      <c r="E26" s="21">
        <f t="shared" si="0"/>
        <v>0</v>
      </c>
      <c r="F26" s="12">
        <f>C26*D26</f>
        <v>0</v>
      </c>
      <c r="H26" s="33"/>
      <c r="I26" s="33"/>
      <c r="J26" s="33"/>
      <c r="K26" s="33"/>
    </row>
    <row r="27" spans="1:12" x14ac:dyDescent="0.35">
      <c r="A27" s="22" t="s">
        <v>40</v>
      </c>
      <c r="B27" s="23"/>
      <c r="C27" s="23"/>
      <c r="D27" s="23"/>
      <c r="E27" s="22">
        <f>SUM(E23:E26)</f>
        <v>1975</v>
      </c>
      <c r="F27" s="22">
        <f>SUM(F23:F26)</f>
        <v>0</v>
      </c>
    </row>
    <row r="28" spans="1:12" s="26" customFormat="1" x14ac:dyDescent="0.35">
      <c r="A28" s="25"/>
      <c r="E28" s="25"/>
      <c r="F28" s="25"/>
    </row>
    <row r="29" spans="1:12" x14ac:dyDescent="0.35">
      <c r="A29" s="18" t="s">
        <v>53</v>
      </c>
    </row>
    <row r="30" spans="1:12" x14ac:dyDescent="0.35">
      <c r="A30" s="12" t="s">
        <v>54</v>
      </c>
      <c r="B30" s="12">
        <v>24</v>
      </c>
      <c r="D30" s="20"/>
      <c r="E30" s="12">
        <f t="shared" si="0"/>
        <v>0</v>
      </c>
      <c r="F30" s="12">
        <f t="shared" ref="F30:F37" si="1">C30*D30</f>
        <v>0</v>
      </c>
    </row>
    <row r="31" spans="1:12" x14ac:dyDescent="0.35">
      <c r="A31" s="12" t="s">
        <v>55</v>
      </c>
      <c r="B31" s="12">
        <v>260</v>
      </c>
      <c r="D31" s="20"/>
      <c r="E31" s="12">
        <f t="shared" si="0"/>
        <v>0</v>
      </c>
      <c r="F31" s="12">
        <f t="shared" si="1"/>
        <v>0</v>
      </c>
    </row>
    <row r="32" spans="1:12" x14ac:dyDescent="0.35">
      <c r="A32" s="12" t="s">
        <v>56</v>
      </c>
      <c r="B32" s="12">
        <v>489</v>
      </c>
      <c r="D32" s="20"/>
      <c r="E32" s="12">
        <f t="shared" si="0"/>
        <v>0</v>
      </c>
      <c r="F32" s="12">
        <f t="shared" si="1"/>
        <v>0</v>
      </c>
    </row>
    <row r="33" spans="1:6" x14ac:dyDescent="0.35">
      <c r="A33" s="12" t="s">
        <v>57</v>
      </c>
      <c r="B33" s="12">
        <v>531</v>
      </c>
      <c r="D33" s="20"/>
      <c r="E33" s="12">
        <f t="shared" si="0"/>
        <v>0</v>
      </c>
      <c r="F33" s="12">
        <f t="shared" si="1"/>
        <v>0</v>
      </c>
    </row>
    <row r="34" spans="1:6" x14ac:dyDescent="0.35">
      <c r="A34" s="12" t="s">
        <v>58</v>
      </c>
      <c r="B34" s="12">
        <v>511</v>
      </c>
      <c r="D34" s="20"/>
      <c r="E34" s="12">
        <f t="shared" si="0"/>
        <v>0</v>
      </c>
      <c r="F34" s="12">
        <f t="shared" si="1"/>
        <v>0</v>
      </c>
    </row>
    <row r="35" spans="1:6" x14ac:dyDescent="0.35">
      <c r="A35" s="12" t="s">
        <v>59</v>
      </c>
      <c r="B35" s="12">
        <v>798</v>
      </c>
      <c r="D35" s="48"/>
      <c r="E35" s="12">
        <f t="shared" si="0"/>
        <v>0</v>
      </c>
      <c r="F35" s="12">
        <f t="shared" si="1"/>
        <v>0</v>
      </c>
    </row>
    <row r="36" spans="1:6" x14ac:dyDescent="0.35">
      <c r="A36" s="12" t="s">
        <v>60</v>
      </c>
      <c r="B36" s="12">
        <v>985</v>
      </c>
      <c r="D36" s="20">
        <v>2</v>
      </c>
      <c r="E36" s="12">
        <f t="shared" si="0"/>
        <v>1970</v>
      </c>
      <c r="F36" s="12">
        <f t="shared" si="1"/>
        <v>0</v>
      </c>
    </row>
    <row r="37" spans="1:6" x14ac:dyDescent="0.35">
      <c r="A37" s="12" t="s">
        <v>61</v>
      </c>
      <c r="B37" s="12">
        <v>1243</v>
      </c>
      <c r="D37" s="20"/>
      <c r="E37" s="21">
        <f t="shared" si="0"/>
        <v>0</v>
      </c>
      <c r="F37" s="12">
        <f t="shared" si="1"/>
        <v>0</v>
      </c>
    </row>
    <row r="38" spans="1:6" x14ac:dyDescent="0.35">
      <c r="A38" s="22" t="s">
        <v>40</v>
      </c>
      <c r="B38" s="23"/>
      <c r="C38" s="23"/>
      <c r="D38" s="23"/>
      <c r="E38" s="22">
        <f>SUM(E30:E37)</f>
        <v>1970</v>
      </c>
      <c r="F38" s="22">
        <f>SUM(F30:F37)</f>
        <v>0</v>
      </c>
    </row>
    <row r="39" spans="1:6" s="26" customFormat="1" x14ac:dyDescent="0.35">
      <c r="A39" s="25"/>
      <c r="E39" s="25"/>
      <c r="F39" s="25"/>
    </row>
    <row r="40" spans="1:6" x14ac:dyDescent="0.35">
      <c r="A40" s="18" t="s">
        <v>62</v>
      </c>
    </row>
    <row r="41" spans="1:6" x14ac:dyDescent="0.35">
      <c r="A41" s="12" t="s">
        <v>63</v>
      </c>
      <c r="B41" s="12">
        <v>287</v>
      </c>
      <c r="D41" s="20"/>
      <c r="E41" s="12">
        <f t="shared" si="0"/>
        <v>0</v>
      </c>
      <c r="F41" s="12">
        <f t="shared" ref="F41:F51" si="2">C41*D41</f>
        <v>0</v>
      </c>
    </row>
    <row r="42" spans="1:6" x14ac:dyDescent="0.35">
      <c r="A42" s="12" t="s">
        <v>64</v>
      </c>
      <c r="B42" s="12">
        <v>970</v>
      </c>
      <c r="D42" s="20"/>
      <c r="E42" s="12">
        <f t="shared" si="0"/>
        <v>0</v>
      </c>
      <c r="F42" s="12">
        <f t="shared" si="2"/>
        <v>0</v>
      </c>
    </row>
    <row r="43" spans="1:6" x14ac:dyDescent="0.35">
      <c r="A43" s="12" t="s">
        <v>65</v>
      </c>
      <c r="B43" s="12">
        <v>690</v>
      </c>
      <c r="D43" s="20"/>
      <c r="E43" s="12">
        <f t="shared" si="0"/>
        <v>0</v>
      </c>
      <c r="F43" s="12">
        <f t="shared" si="2"/>
        <v>0</v>
      </c>
    </row>
    <row r="44" spans="1:6" x14ac:dyDescent="0.35">
      <c r="A44" s="12" t="s">
        <v>66</v>
      </c>
      <c r="B44" s="12">
        <v>628</v>
      </c>
      <c r="D44" s="20"/>
      <c r="E44" s="12">
        <f t="shared" si="0"/>
        <v>0</v>
      </c>
      <c r="F44" s="12">
        <f t="shared" si="2"/>
        <v>0</v>
      </c>
    </row>
    <row r="45" spans="1:6" x14ac:dyDescent="0.35">
      <c r="A45" s="12" t="s">
        <v>67</v>
      </c>
      <c r="B45" s="12">
        <v>631</v>
      </c>
      <c r="D45" s="20"/>
      <c r="E45" s="12">
        <f t="shared" si="0"/>
        <v>0</v>
      </c>
      <c r="F45" s="12">
        <f t="shared" si="2"/>
        <v>0</v>
      </c>
    </row>
    <row r="46" spans="1:6" x14ac:dyDescent="0.35">
      <c r="A46" s="12" t="s">
        <v>68</v>
      </c>
      <c r="B46" s="12">
        <v>220</v>
      </c>
      <c r="D46" s="20"/>
      <c r="E46" s="12">
        <f t="shared" si="0"/>
        <v>0</v>
      </c>
      <c r="F46" s="12">
        <f t="shared" si="2"/>
        <v>0</v>
      </c>
    </row>
    <row r="47" spans="1:6" x14ac:dyDescent="0.35">
      <c r="A47" s="12" t="s">
        <v>69</v>
      </c>
      <c r="B47" s="12">
        <v>220</v>
      </c>
      <c r="D47" s="20"/>
      <c r="E47" s="12">
        <f t="shared" si="0"/>
        <v>0</v>
      </c>
      <c r="F47" s="12">
        <f t="shared" si="2"/>
        <v>0</v>
      </c>
    </row>
    <row r="48" spans="1:6" x14ac:dyDescent="0.35">
      <c r="A48" s="12" t="s">
        <v>70</v>
      </c>
      <c r="B48" s="12">
        <v>220</v>
      </c>
      <c r="D48" s="20"/>
      <c r="E48" s="12">
        <f t="shared" si="0"/>
        <v>0</v>
      </c>
      <c r="F48" s="12">
        <f t="shared" si="2"/>
        <v>0</v>
      </c>
    </row>
    <row r="49" spans="1:6" x14ac:dyDescent="0.35">
      <c r="A49" s="12" t="s">
        <v>71</v>
      </c>
      <c r="B49" s="12">
        <v>282</v>
      </c>
      <c r="D49" s="20"/>
      <c r="E49" s="12">
        <f t="shared" si="0"/>
        <v>0</v>
      </c>
      <c r="F49" s="12">
        <f t="shared" si="2"/>
        <v>0</v>
      </c>
    </row>
    <row r="50" spans="1:6" x14ac:dyDescent="0.35">
      <c r="A50" s="12" t="s">
        <v>72</v>
      </c>
      <c r="B50" s="12">
        <v>260</v>
      </c>
      <c r="D50" s="20"/>
      <c r="E50" s="12">
        <f t="shared" si="0"/>
        <v>0</v>
      </c>
      <c r="F50" s="12">
        <f t="shared" si="2"/>
        <v>0</v>
      </c>
    </row>
    <row r="51" spans="1:6" x14ac:dyDescent="0.35">
      <c r="A51" s="12" t="s">
        <v>73</v>
      </c>
      <c r="B51" s="12">
        <v>262</v>
      </c>
      <c r="D51" s="20"/>
      <c r="E51" s="21">
        <f t="shared" si="0"/>
        <v>0</v>
      </c>
      <c r="F51" s="12">
        <f t="shared" si="2"/>
        <v>0</v>
      </c>
    </row>
    <row r="52" spans="1:6" x14ac:dyDescent="0.35">
      <c r="A52" s="22" t="s">
        <v>40</v>
      </c>
      <c r="B52" s="23"/>
      <c r="C52" s="23"/>
      <c r="D52" s="23"/>
      <c r="E52" s="22">
        <f>SUM(E41:E51)</f>
        <v>0</v>
      </c>
      <c r="F52" s="22">
        <f>SUM(F41:F51)</f>
        <v>0</v>
      </c>
    </row>
    <row r="53" spans="1:6" s="26" customFormat="1" x14ac:dyDescent="0.35">
      <c r="A53" s="25"/>
      <c r="E53" s="25"/>
      <c r="F53" s="25"/>
    </row>
    <row r="54" spans="1:6" x14ac:dyDescent="0.35">
      <c r="A54" s="31" t="s">
        <v>74</v>
      </c>
    </row>
    <row r="55" spans="1:6" x14ac:dyDescent="0.35">
      <c r="A55" s="12" t="s">
        <v>75</v>
      </c>
      <c r="B55" s="12">
        <v>192</v>
      </c>
      <c r="D55" s="20">
        <v>1</v>
      </c>
      <c r="E55" s="12">
        <f t="shared" si="0"/>
        <v>192</v>
      </c>
      <c r="F55" s="12">
        <f>C55*D55</f>
        <v>0</v>
      </c>
    </row>
    <row r="56" spans="1:6" x14ac:dyDescent="0.35">
      <c r="A56" s="12" t="s">
        <v>76</v>
      </c>
      <c r="B56" s="12">
        <v>203</v>
      </c>
      <c r="D56" s="48">
        <v>1</v>
      </c>
      <c r="E56" s="12">
        <f t="shared" si="0"/>
        <v>203</v>
      </c>
      <c r="F56" s="12">
        <f t="shared" ref="F56:F61" si="3">C56*D56</f>
        <v>0</v>
      </c>
    </row>
    <row r="57" spans="1:6" x14ac:dyDescent="0.35">
      <c r="A57" s="12" t="s">
        <v>77</v>
      </c>
      <c r="B57" s="12">
        <v>485</v>
      </c>
      <c r="D57" s="20"/>
      <c r="E57" s="12">
        <f t="shared" si="0"/>
        <v>0</v>
      </c>
      <c r="F57" s="12">
        <f t="shared" si="3"/>
        <v>0</v>
      </c>
    </row>
    <row r="58" spans="1:6" x14ac:dyDescent="0.35">
      <c r="A58" s="12" t="s">
        <v>78</v>
      </c>
      <c r="B58" s="12">
        <v>465</v>
      </c>
      <c r="D58" s="20"/>
      <c r="E58" s="12">
        <f t="shared" si="0"/>
        <v>0</v>
      </c>
      <c r="F58" s="12">
        <f t="shared" si="3"/>
        <v>0</v>
      </c>
    </row>
    <row r="59" spans="1:6" x14ac:dyDescent="0.35">
      <c r="A59" s="12" t="s">
        <v>79</v>
      </c>
      <c r="B59" s="12">
        <v>645</v>
      </c>
      <c r="D59" s="20"/>
      <c r="E59" s="12">
        <f t="shared" si="0"/>
        <v>0</v>
      </c>
      <c r="F59" s="12">
        <f t="shared" si="3"/>
        <v>0</v>
      </c>
    </row>
    <row r="60" spans="1:6" x14ac:dyDescent="0.35">
      <c r="A60" s="12" t="s">
        <v>80</v>
      </c>
      <c r="B60" s="12">
        <v>675</v>
      </c>
      <c r="D60" s="20"/>
      <c r="E60" s="12">
        <f t="shared" si="0"/>
        <v>0</v>
      </c>
      <c r="F60" s="12">
        <f t="shared" si="3"/>
        <v>0</v>
      </c>
    </row>
    <row r="61" spans="1:6" x14ac:dyDescent="0.35">
      <c r="A61" s="12" t="s">
        <v>81</v>
      </c>
      <c r="B61" s="12">
        <v>675</v>
      </c>
      <c r="D61" s="20"/>
      <c r="E61" s="21">
        <f t="shared" si="0"/>
        <v>0</v>
      </c>
      <c r="F61" s="12">
        <f t="shared" si="3"/>
        <v>0</v>
      </c>
    </row>
    <row r="62" spans="1:6" x14ac:dyDescent="0.35">
      <c r="A62" s="22" t="s">
        <v>40</v>
      </c>
      <c r="B62" s="23"/>
      <c r="C62" s="23"/>
      <c r="D62" s="23"/>
      <c r="E62" s="22">
        <f>SUM(E55:E61)</f>
        <v>395</v>
      </c>
      <c r="F62" s="22">
        <f>SUM(F55:F61)</f>
        <v>0</v>
      </c>
    </row>
    <row r="65" spans="2:7" ht="15" thickBot="1" x14ac:dyDescent="0.4"/>
    <row r="66" spans="2:7" ht="15.75" customHeight="1" x14ac:dyDescent="0.35">
      <c r="B66" s="258" t="s">
        <v>82</v>
      </c>
      <c r="C66" s="259"/>
      <c r="D66" s="259"/>
      <c r="E66" s="260"/>
      <c r="F66" s="32"/>
      <c r="G66" s="32"/>
    </row>
    <row r="67" spans="2:7" ht="15" thickBot="1" x14ac:dyDescent="0.4">
      <c r="B67" s="261"/>
      <c r="C67" s="262"/>
      <c r="D67" s="262"/>
      <c r="E67" s="263"/>
    </row>
  </sheetData>
  <sheetProtection selectLockedCells="1"/>
  <protectedRanges>
    <protectedRange sqref="I25:J25 H26:K26" name="Plage2"/>
    <protectedRange sqref="D7:D8 D12 D16:D19 D23:D26 D30:D37 D41:D51 D55:D61" name="Plage1"/>
  </protectedRanges>
  <mergeCells count="5">
    <mergeCell ref="D2:K2"/>
    <mergeCell ref="I15:I16"/>
    <mergeCell ref="K16:K19"/>
    <mergeCell ref="I25:J25"/>
    <mergeCell ref="B66:E67"/>
  </mergeCells>
  <hyperlinks>
    <hyperlink ref="A2" r:id="rId1"/>
  </hyperlinks>
  <pageMargins left="0.23622047244094491" right="0.23622047244094491" top="0.74803149606299213" bottom="0.74803149606299213" header="0.31496062992125984" footer="0.31496062992125984"/>
  <pageSetup paperSize="9" scale="40" orientation="portrait" horizontalDpi="360" verticalDpi="360" r:id="rId2"/>
  <drawing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iconSet" priority="2" id="{E1135F70-71F2-4E86-9BDD-A0721A1DF963}">
            <x14:iconSet iconSet="3Symbols2" custom="1">
              <x14:cfvo type="percent">
                <xm:f>0</xm:f>
              </x14:cfvo>
              <x14:cfvo type="num">
                <xm:f>$I$6</xm:f>
              </x14:cfvo>
              <x14:cfvo type="num" gte="0">
                <xm:f>$I$6</xm:f>
              </x14:cfvo>
              <x14:cfIcon iconSet="NoIcons" iconId="0"/>
              <x14:cfIcon iconSet="NoIcons" iconId="0"/>
              <x14:cfIcon iconSet="4RedToBlack" iconId="3"/>
            </x14:iconSet>
          </x14:cfRule>
          <xm:sqref>H6</xm:sqref>
        </x14:conditionalFormatting>
      </x14:conditionalFormattings>
    </ext>
  </extLst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3:T37"/>
  <sheetViews>
    <sheetView zoomScale="90" zoomScaleNormal="90" workbookViewId="0">
      <selection activeCell="R32" sqref="R32"/>
    </sheetView>
  </sheetViews>
  <sheetFormatPr defaultRowHeight="14.5" x14ac:dyDescent="0.35"/>
  <cols>
    <col min="15" max="15" width="11" bestFit="1" customWidth="1"/>
    <col min="20" max="20" width="10.81640625" bestFit="1" customWidth="1"/>
  </cols>
  <sheetData>
    <row r="3" spans="2:18" x14ac:dyDescent="0.35">
      <c r="B3" s="275" t="s">
        <v>7</v>
      </c>
      <c r="C3" s="267"/>
      <c r="D3" s="268"/>
      <c r="E3" s="1"/>
      <c r="F3" s="266" t="s">
        <v>9</v>
      </c>
      <c r="G3" s="267"/>
      <c r="H3" s="268"/>
      <c r="I3" s="1"/>
      <c r="J3" s="266" t="s">
        <v>11</v>
      </c>
      <c r="K3" s="267"/>
      <c r="L3" s="268"/>
      <c r="N3" s="264" t="s">
        <v>10</v>
      </c>
      <c r="O3" s="264"/>
      <c r="P3" s="264"/>
      <c r="Q3" s="264"/>
      <c r="R3" s="264"/>
    </row>
    <row r="4" spans="2:18" x14ac:dyDescent="0.35">
      <c r="B4" s="269"/>
      <c r="C4" s="270"/>
      <c r="D4" s="271"/>
      <c r="E4" s="1"/>
      <c r="F4" s="269"/>
      <c r="G4" s="270"/>
      <c r="H4" s="271"/>
      <c r="I4" s="1"/>
      <c r="J4" s="269"/>
      <c r="K4" s="270"/>
      <c r="L4" s="271"/>
      <c r="N4" s="265"/>
      <c r="O4" s="265"/>
      <c r="P4" s="265"/>
      <c r="Q4" s="265"/>
      <c r="R4" s="265"/>
    </row>
    <row r="5" spans="2:18" x14ac:dyDescent="0.35">
      <c r="B5" s="269"/>
      <c r="C5" s="270"/>
      <c r="D5" s="271"/>
      <c r="E5" s="1"/>
      <c r="F5" s="269"/>
      <c r="G5" s="270"/>
      <c r="H5" s="271"/>
      <c r="I5" s="1"/>
      <c r="J5" s="269"/>
      <c r="K5" s="270"/>
      <c r="L5" s="271"/>
      <c r="N5" s="265"/>
      <c r="O5" s="265"/>
      <c r="P5" s="265"/>
      <c r="Q5" s="265"/>
      <c r="R5" s="265"/>
    </row>
    <row r="6" spans="2:18" x14ac:dyDescent="0.35">
      <c r="B6" s="269"/>
      <c r="C6" s="270"/>
      <c r="D6" s="271"/>
      <c r="E6" s="1"/>
      <c r="F6" s="269"/>
      <c r="G6" s="270"/>
      <c r="H6" s="271"/>
      <c r="I6" s="1"/>
      <c r="J6" s="269"/>
      <c r="K6" s="270"/>
      <c r="L6" s="271"/>
      <c r="N6" s="265"/>
      <c r="O6" s="265"/>
      <c r="P6" s="265"/>
      <c r="Q6" s="265"/>
      <c r="R6" s="265"/>
    </row>
    <row r="7" spans="2:18" x14ac:dyDescent="0.35">
      <c r="B7" s="269"/>
      <c r="C7" s="270"/>
      <c r="D7" s="271"/>
      <c r="E7" s="1"/>
      <c r="F7" s="269"/>
      <c r="G7" s="270"/>
      <c r="H7" s="271"/>
      <c r="I7" s="1"/>
      <c r="J7" s="269"/>
      <c r="K7" s="270"/>
      <c r="L7" s="271"/>
      <c r="N7" s="265"/>
      <c r="O7" s="265"/>
      <c r="P7" s="265"/>
      <c r="Q7" s="265"/>
      <c r="R7" s="265"/>
    </row>
    <row r="8" spans="2:18" x14ac:dyDescent="0.35">
      <c r="B8" s="269"/>
      <c r="C8" s="270"/>
      <c r="D8" s="271"/>
      <c r="E8" s="1"/>
      <c r="F8" s="269"/>
      <c r="G8" s="270"/>
      <c r="H8" s="271"/>
      <c r="I8" s="1"/>
      <c r="J8" s="269"/>
      <c r="K8" s="270"/>
      <c r="L8" s="271"/>
      <c r="N8" s="265"/>
      <c r="O8" s="265"/>
      <c r="P8" s="265"/>
      <c r="Q8" s="265"/>
      <c r="R8" s="265"/>
    </row>
    <row r="9" spans="2:18" x14ac:dyDescent="0.35">
      <c r="B9" s="269"/>
      <c r="C9" s="270"/>
      <c r="D9" s="271"/>
      <c r="E9" s="1"/>
      <c r="F9" s="269"/>
      <c r="G9" s="270"/>
      <c r="H9" s="271"/>
      <c r="I9" s="1"/>
      <c r="J9" s="269"/>
      <c r="K9" s="270"/>
      <c r="L9" s="271"/>
      <c r="N9" s="265"/>
      <c r="O9" s="265"/>
      <c r="P9" s="265"/>
      <c r="Q9" s="265"/>
      <c r="R9" s="265"/>
    </row>
    <row r="10" spans="2:18" x14ac:dyDescent="0.35">
      <c r="B10" s="272"/>
      <c r="C10" s="273"/>
      <c r="D10" s="274"/>
      <c r="E10" s="1"/>
      <c r="F10" s="272"/>
      <c r="G10" s="273"/>
      <c r="H10" s="274"/>
      <c r="I10" s="1"/>
      <c r="J10" s="272"/>
      <c r="K10" s="273"/>
      <c r="L10" s="274"/>
      <c r="N10" s="265"/>
      <c r="O10" s="265"/>
      <c r="P10" s="265"/>
      <c r="Q10" s="265"/>
      <c r="R10" s="265"/>
    </row>
    <row r="12" spans="2:18" x14ac:dyDescent="0.35">
      <c r="B12" s="275" t="s">
        <v>8</v>
      </c>
      <c r="C12" s="267"/>
      <c r="D12" s="268"/>
      <c r="E12" s="1"/>
      <c r="F12" s="266" t="s">
        <v>6</v>
      </c>
      <c r="G12" s="267"/>
      <c r="H12" s="268"/>
      <c r="I12" s="1"/>
      <c r="J12" s="266" t="s">
        <v>12</v>
      </c>
      <c r="K12" s="267"/>
      <c r="L12" s="268"/>
      <c r="N12" s="264" t="s">
        <v>213</v>
      </c>
      <c r="O12" s="264"/>
      <c r="P12" s="264"/>
      <c r="Q12" s="264"/>
      <c r="R12" s="264"/>
    </row>
    <row r="13" spans="2:18" x14ac:dyDescent="0.35">
      <c r="B13" s="269"/>
      <c r="C13" s="270"/>
      <c r="D13" s="271"/>
      <c r="E13" s="1"/>
      <c r="F13" s="269"/>
      <c r="G13" s="270"/>
      <c r="H13" s="271"/>
      <c r="I13" s="1"/>
      <c r="J13" s="269"/>
      <c r="K13" s="270"/>
      <c r="L13" s="271"/>
      <c r="N13" s="265"/>
      <c r="O13" s="265"/>
      <c r="P13" s="265"/>
      <c r="Q13" s="265"/>
      <c r="R13" s="265"/>
    </row>
    <row r="14" spans="2:18" x14ac:dyDescent="0.35">
      <c r="B14" s="269"/>
      <c r="C14" s="270"/>
      <c r="D14" s="271"/>
      <c r="E14" s="1"/>
      <c r="F14" s="269"/>
      <c r="G14" s="270"/>
      <c r="H14" s="271"/>
      <c r="I14" s="1"/>
      <c r="J14" s="269"/>
      <c r="K14" s="270"/>
      <c r="L14" s="271"/>
      <c r="N14" s="265"/>
      <c r="O14" s="265"/>
      <c r="P14" s="265"/>
      <c r="Q14" s="265"/>
      <c r="R14" s="265"/>
    </row>
    <row r="15" spans="2:18" x14ac:dyDescent="0.35">
      <c r="B15" s="269"/>
      <c r="C15" s="270"/>
      <c r="D15" s="271"/>
      <c r="E15" s="1"/>
      <c r="F15" s="269"/>
      <c r="G15" s="270"/>
      <c r="H15" s="271"/>
      <c r="I15" s="1"/>
      <c r="J15" s="269"/>
      <c r="K15" s="270"/>
      <c r="L15" s="271"/>
      <c r="N15" s="265"/>
      <c r="O15" s="265"/>
      <c r="P15" s="265"/>
      <c r="Q15" s="265"/>
      <c r="R15" s="265"/>
    </row>
    <row r="16" spans="2:18" x14ac:dyDescent="0.35">
      <c r="B16" s="269"/>
      <c r="C16" s="270"/>
      <c r="D16" s="271"/>
      <c r="E16" s="1"/>
      <c r="F16" s="269"/>
      <c r="G16" s="270"/>
      <c r="H16" s="271"/>
      <c r="I16" s="1"/>
      <c r="J16" s="269"/>
      <c r="K16" s="270"/>
      <c r="L16" s="271"/>
      <c r="N16" s="265"/>
      <c r="O16" s="265"/>
      <c r="P16" s="265"/>
      <c r="Q16" s="265"/>
      <c r="R16" s="265"/>
    </row>
    <row r="17" spans="2:20" x14ac:dyDescent="0.35">
      <c r="B17" s="269"/>
      <c r="C17" s="270"/>
      <c r="D17" s="271"/>
      <c r="E17" s="1"/>
      <c r="F17" s="269"/>
      <c r="G17" s="270"/>
      <c r="H17" s="271"/>
      <c r="I17" s="1"/>
      <c r="J17" s="269"/>
      <c r="K17" s="270"/>
      <c r="L17" s="271"/>
      <c r="N17" s="265"/>
      <c r="O17" s="265"/>
      <c r="P17" s="265"/>
      <c r="Q17" s="265"/>
      <c r="R17" s="265"/>
    </row>
    <row r="18" spans="2:20" x14ac:dyDescent="0.35">
      <c r="B18" s="269"/>
      <c r="C18" s="270"/>
      <c r="D18" s="271"/>
      <c r="E18" s="1"/>
      <c r="F18" s="269"/>
      <c r="G18" s="270"/>
      <c r="H18" s="271"/>
      <c r="I18" s="1"/>
      <c r="J18" s="269"/>
      <c r="K18" s="270"/>
      <c r="L18" s="271"/>
      <c r="N18" s="265"/>
      <c r="O18" s="265"/>
      <c r="P18" s="265"/>
      <c r="Q18" s="265"/>
      <c r="R18" s="265"/>
    </row>
    <row r="19" spans="2:20" x14ac:dyDescent="0.35">
      <c r="B19" s="272"/>
      <c r="C19" s="273"/>
      <c r="D19" s="274"/>
      <c r="E19" s="1"/>
      <c r="F19" s="272"/>
      <c r="G19" s="273"/>
      <c r="H19" s="274"/>
      <c r="I19" s="1"/>
      <c r="J19" s="272"/>
      <c r="K19" s="273"/>
      <c r="L19" s="274"/>
      <c r="N19" s="265"/>
      <c r="O19" s="265"/>
      <c r="P19" s="265"/>
      <c r="Q19" s="265"/>
      <c r="R19" s="265"/>
    </row>
    <row r="20" spans="2:20" x14ac:dyDescent="0.35">
      <c r="N20" s="265"/>
      <c r="O20" s="265"/>
      <c r="P20" s="265"/>
      <c r="Q20" s="265"/>
      <c r="R20" s="265"/>
    </row>
    <row r="21" spans="2:20" x14ac:dyDescent="0.35">
      <c r="B21" s="266" t="s">
        <v>16</v>
      </c>
      <c r="C21" s="267"/>
      <c r="D21" s="268"/>
      <c r="E21" s="1"/>
      <c r="F21" s="266" t="s">
        <v>5</v>
      </c>
      <c r="G21" s="267"/>
      <c r="H21" s="268"/>
      <c r="I21" s="1"/>
      <c r="J21" s="266" t="s">
        <v>13</v>
      </c>
      <c r="K21" s="267"/>
      <c r="L21" s="268"/>
      <c r="N21" s="265"/>
      <c r="O21" s="265"/>
      <c r="P21" s="265"/>
      <c r="Q21" s="265"/>
      <c r="R21" s="265"/>
    </row>
    <row r="22" spans="2:20" x14ac:dyDescent="0.35">
      <c r="B22" s="269"/>
      <c r="C22" s="270"/>
      <c r="D22" s="271"/>
      <c r="E22" s="1"/>
      <c r="F22" s="269"/>
      <c r="G22" s="270"/>
      <c r="H22" s="271"/>
      <c r="I22" s="1"/>
      <c r="J22" s="269"/>
      <c r="K22" s="270"/>
      <c r="L22" s="271"/>
      <c r="N22" s="265"/>
      <c r="O22" s="265"/>
      <c r="P22" s="265"/>
      <c r="Q22" s="265"/>
      <c r="R22" s="265"/>
    </row>
    <row r="23" spans="2:20" x14ac:dyDescent="0.35">
      <c r="B23" s="269"/>
      <c r="C23" s="270"/>
      <c r="D23" s="271"/>
      <c r="E23" s="1"/>
      <c r="F23" s="269"/>
      <c r="G23" s="270"/>
      <c r="H23" s="271"/>
      <c r="I23" s="1"/>
      <c r="J23" s="269"/>
      <c r="K23" s="270"/>
      <c r="L23" s="271"/>
      <c r="N23" s="265"/>
      <c r="O23" s="265"/>
      <c r="P23" s="265"/>
      <c r="Q23" s="265"/>
      <c r="R23" s="265"/>
    </row>
    <row r="24" spans="2:20" x14ac:dyDescent="0.35">
      <c r="B24" s="269"/>
      <c r="C24" s="270"/>
      <c r="D24" s="271"/>
      <c r="E24" s="1"/>
      <c r="F24" s="269"/>
      <c r="G24" s="270"/>
      <c r="H24" s="271"/>
      <c r="I24" s="1"/>
      <c r="J24" s="269"/>
      <c r="K24" s="270"/>
      <c r="L24" s="271"/>
    </row>
    <row r="25" spans="2:20" x14ac:dyDescent="0.35">
      <c r="B25" s="269"/>
      <c r="C25" s="270"/>
      <c r="D25" s="271"/>
      <c r="E25" s="1"/>
      <c r="F25" s="269"/>
      <c r="G25" s="270"/>
      <c r="H25" s="271"/>
      <c r="I25" s="1"/>
      <c r="J25" s="269"/>
      <c r="K25" s="270"/>
      <c r="L25" s="271"/>
    </row>
    <row r="26" spans="2:20" x14ac:dyDescent="0.35">
      <c r="B26" s="269"/>
      <c r="C26" s="270"/>
      <c r="D26" s="271"/>
      <c r="E26" s="1"/>
      <c r="F26" s="269"/>
      <c r="G26" s="270"/>
      <c r="H26" s="271"/>
      <c r="I26" s="1"/>
      <c r="J26" s="269"/>
      <c r="K26" s="270"/>
      <c r="L26" s="271"/>
    </row>
    <row r="27" spans="2:20" x14ac:dyDescent="0.35">
      <c r="B27" s="269"/>
      <c r="C27" s="270"/>
      <c r="D27" s="271"/>
      <c r="E27" s="1"/>
      <c r="F27" s="269"/>
      <c r="G27" s="270"/>
      <c r="H27" s="271"/>
      <c r="I27" s="1"/>
      <c r="J27" s="269"/>
      <c r="K27" s="270"/>
      <c r="L27" s="271"/>
      <c r="P27" s="45"/>
      <c r="S27" s="45"/>
    </row>
    <row r="28" spans="2:20" x14ac:dyDescent="0.35">
      <c r="B28" s="272"/>
      <c r="C28" s="273"/>
      <c r="D28" s="274"/>
      <c r="E28" s="1"/>
      <c r="F28" s="272"/>
      <c r="G28" s="273"/>
      <c r="H28" s="274"/>
      <c r="I28" s="1"/>
      <c r="J28" s="272"/>
      <c r="K28" s="273"/>
      <c r="L28" s="274"/>
      <c r="T28" s="45"/>
    </row>
    <row r="29" spans="2:20" x14ac:dyDescent="0.35">
      <c r="T29" s="45"/>
    </row>
    <row r="30" spans="2:20" x14ac:dyDescent="0.35">
      <c r="B30" s="266"/>
      <c r="C30" s="267"/>
      <c r="D30" s="268"/>
      <c r="E30" s="1"/>
      <c r="F30" s="266" t="s">
        <v>15</v>
      </c>
      <c r="G30" s="267"/>
      <c r="H30" s="268"/>
      <c r="I30" s="1"/>
      <c r="J30" s="266" t="s">
        <v>14</v>
      </c>
      <c r="K30" s="267"/>
      <c r="L30" s="268"/>
      <c r="S30" s="75"/>
      <c r="T30" s="45"/>
    </row>
    <row r="31" spans="2:20" x14ac:dyDescent="0.35">
      <c r="B31" s="269"/>
      <c r="C31" s="270"/>
      <c r="D31" s="271"/>
      <c r="E31" s="1"/>
      <c r="F31" s="269"/>
      <c r="G31" s="270"/>
      <c r="H31" s="271"/>
      <c r="I31" s="1"/>
      <c r="J31" s="269"/>
      <c r="K31" s="270"/>
      <c r="L31" s="271"/>
    </row>
    <row r="32" spans="2:20" x14ac:dyDescent="0.35">
      <c r="B32" s="269"/>
      <c r="C32" s="270"/>
      <c r="D32" s="271"/>
      <c r="E32" s="1"/>
      <c r="F32" s="269"/>
      <c r="G32" s="270"/>
      <c r="H32" s="271"/>
      <c r="I32" s="1"/>
      <c r="J32" s="269"/>
      <c r="K32" s="270"/>
      <c r="L32" s="271"/>
    </row>
    <row r="33" spans="2:12" x14ac:dyDescent="0.35">
      <c r="B33" s="269"/>
      <c r="C33" s="270"/>
      <c r="D33" s="271"/>
      <c r="E33" s="1"/>
      <c r="F33" s="269"/>
      <c r="G33" s="270"/>
      <c r="H33" s="271"/>
      <c r="I33" s="1"/>
      <c r="J33" s="269"/>
      <c r="K33" s="270"/>
      <c r="L33" s="271"/>
    </row>
    <row r="34" spans="2:12" x14ac:dyDescent="0.35">
      <c r="B34" s="269"/>
      <c r="C34" s="270"/>
      <c r="D34" s="271"/>
      <c r="E34" s="1"/>
      <c r="F34" s="269"/>
      <c r="G34" s="270"/>
      <c r="H34" s="271"/>
      <c r="I34" s="1"/>
      <c r="J34" s="269"/>
      <c r="K34" s="270"/>
      <c r="L34" s="271"/>
    </row>
    <row r="35" spans="2:12" x14ac:dyDescent="0.35">
      <c r="B35" s="269"/>
      <c r="C35" s="270"/>
      <c r="D35" s="271"/>
      <c r="E35" s="1"/>
      <c r="F35" s="269"/>
      <c r="G35" s="270"/>
      <c r="H35" s="271"/>
      <c r="I35" s="1"/>
      <c r="J35" s="269"/>
      <c r="K35" s="270"/>
      <c r="L35" s="271"/>
    </row>
    <row r="36" spans="2:12" x14ac:dyDescent="0.35">
      <c r="B36" s="269"/>
      <c r="C36" s="270"/>
      <c r="D36" s="271"/>
      <c r="E36" s="1"/>
      <c r="F36" s="269"/>
      <c r="G36" s="270"/>
      <c r="H36" s="271"/>
      <c r="I36" s="1"/>
      <c r="J36" s="269"/>
      <c r="K36" s="270"/>
      <c r="L36" s="271"/>
    </row>
    <row r="37" spans="2:12" x14ac:dyDescent="0.35">
      <c r="B37" s="272"/>
      <c r="C37" s="273"/>
      <c r="D37" s="274"/>
      <c r="E37" s="1"/>
      <c r="F37" s="272"/>
      <c r="G37" s="273"/>
      <c r="H37" s="274"/>
      <c r="I37" s="1"/>
      <c r="J37" s="272"/>
      <c r="K37" s="273"/>
      <c r="L37" s="274"/>
    </row>
  </sheetData>
  <sheetProtection selectLockedCells="1"/>
  <mergeCells count="28">
    <mergeCell ref="J13:L19"/>
    <mergeCell ref="B31:D37"/>
    <mergeCell ref="J21:L21"/>
    <mergeCell ref="J22:L28"/>
    <mergeCell ref="J30:L30"/>
    <mergeCell ref="J31:L37"/>
    <mergeCell ref="F21:H21"/>
    <mergeCell ref="F22:H28"/>
    <mergeCell ref="F30:H30"/>
    <mergeCell ref="F31:H37"/>
    <mergeCell ref="B21:D21"/>
    <mergeCell ref="B22:D28"/>
    <mergeCell ref="N12:R12"/>
    <mergeCell ref="N4:R10"/>
    <mergeCell ref="N3:R3"/>
    <mergeCell ref="B30:D30"/>
    <mergeCell ref="F13:H19"/>
    <mergeCell ref="B4:D10"/>
    <mergeCell ref="B3:D3"/>
    <mergeCell ref="B12:D12"/>
    <mergeCell ref="J3:L3"/>
    <mergeCell ref="J4:L10"/>
    <mergeCell ref="J12:L12"/>
    <mergeCell ref="F3:H3"/>
    <mergeCell ref="F4:H10"/>
    <mergeCell ref="F12:H12"/>
    <mergeCell ref="B13:D19"/>
    <mergeCell ref="N13:R23"/>
  </mergeCells>
  <pageMargins left="0.7" right="0.7" top="0.75" bottom="0.75" header="0.3" footer="0.3"/>
  <pageSetup paperSize="9" orientation="portrait" horizontalDpi="300" verticalDpi="0" copies="0" r:id="rId1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C3:L26"/>
  <sheetViews>
    <sheetView workbookViewId="0">
      <selection activeCell="K5" sqref="K5"/>
    </sheetView>
  </sheetViews>
  <sheetFormatPr defaultRowHeight="14.5" x14ac:dyDescent="0.35"/>
  <cols>
    <col min="3" max="3" width="10.1796875" customWidth="1"/>
    <col min="7" max="7" width="9.81640625" customWidth="1"/>
    <col min="9" max="9" width="11" bestFit="1" customWidth="1"/>
    <col min="11" max="11" width="11" bestFit="1" customWidth="1"/>
  </cols>
  <sheetData>
    <row r="3" spans="3:12" x14ac:dyDescent="0.35">
      <c r="C3" s="276" t="s">
        <v>227</v>
      </c>
      <c r="D3" s="276"/>
      <c r="F3" s="277" t="s">
        <v>228</v>
      </c>
      <c r="G3" s="277"/>
    </row>
    <row r="4" spans="3:12" x14ac:dyDescent="0.35">
      <c r="G4" s="45"/>
      <c r="H4" s="45"/>
    </row>
    <row r="5" spans="3:12" x14ac:dyDescent="0.35">
      <c r="C5" s="103">
        <v>450</v>
      </c>
      <c r="D5" s="104" t="s">
        <v>133</v>
      </c>
      <c r="F5" s="88">
        <v>500</v>
      </c>
      <c r="G5" s="11" t="s">
        <v>216</v>
      </c>
      <c r="I5" s="100"/>
      <c r="J5" s="100"/>
      <c r="K5" s="107">
        <v>21</v>
      </c>
      <c r="L5" s="108">
        <f>K5/60</f>
        <v>0.35</v>
      </c>
    </row>
    <row r="6" spans="3:12" x14ac:dyDescent="0.35">
      <c r="C6" s="101" t="s">
        <v>100</v>
      </c>
      <c r="D6" s="101" t="s">
        <v>226</v>
      </c>
      <c r="F6" s="86">
        <v>8</v>
      </c>
      <c r="G6" s="45" t="s">
        <v>222</v>
      </c>
    </row>
    <row r="7" spans="3:12" x14ac:dyDescent="0.35">
      <c r="C7" s="102">
        <f t="shared" ref="C7:C26" si="0">(($C$5/60^3)/24)*D7</f>
        <v>4.3402777777777779E-5</v>
      </c>
      <c r="D7" s="105">
        <v>0.5</v>
      </c>
      <c r="F7" s="88">
        <v>1000</v>
      </c>
      <c r="G7" s="11" t="s">
        <v>217</v>
      </c>
    </row>
    <row r="8" spans="3:12" x14ac:dyDescent="0.35">
      <c r="C8" s="102">
        <f t="shared" si="0"/>
        <v>8.6805555555555559E-5</v>
      </c>
      <c r="D8" s="105">
        <v>1</v>
      </c>
      <c r="F8" s="87">
        <f>ROUNDUP(((((F5*6080)/(60*60))*F6)*(SIN((F11*(PI()/180)))))+F7,-2)</f>
        <v>2200</v>
      </c>
      <c r="G8" s="45" t="s">
        <v>221</v>
      </c>
    </row>
    <row r="9" spans="3:12" x14ac:dyDescent="0.35">
      <c r="C9" s="102">
        <f t="shared" si="0"/>
        <v>1.3020833333333333E-4</v>
      </c>
      <c r="D9" s="105">
        <v>1.5</v>
      </c>
      <c r="F9" s="88">
        <v>2200</v>
      </c>
      <c r="G9" s="11" t="s">
        <v>218</v>
      </c>
    </row>
    <row r="10" spans="3:12" x14ac:dyDescent="0.35">
      <c r="C10" s="102">
        <f t="shared" si="0"/>
        <v>1.7361111111111112E-4</v>
      </c>
      <c r="D10" s="105">
        <v>2</v>
      </c>
      <c r="F10" s="89">
        <f>F9-500</f>
        <v>1700</v>
      </c>
      <c r="G10" s="11" t="s">
        <v>219</v>
      </c>
    </row>
    <row r="11" spans="3:12" x14ac:dyDescent="0.35">
      <c r="C11" s="102">
        <f t="shared" si="0"/>
        <v>2.170138888888889E-4</v>
      </c>
      <c r="D11" s="105">
        <v>2.5</v>
      </c>
      <c r="F11" s="88">
        <v>10</v>
      </c>
      <c r="G11" s="11" t="s">
        <v>129</v>
      </c>
    </row>
    <row r="12" spans="3:12" x14ac:dyDescent="0.35">
      <c r="C12" s="102">
        <f t="shared" si="0"/>
        <v>2.6041666666666666E-4</v>
      </c>
      <c r="D12" s="105">
        <v>3</v>
      </c>
      <c r="F12" s="88">
        <v>500</v>
      </c>
      <c r="G12" s="11" t="s">
        <v>220</v>
      </c>
    </row>
    <row r="13" spans="3:12" x14ac:dyDescent="0.35">
      <c r="C13" s="102">
        <f t="shared" si="0"/>
        <v>3.0381944444444445E-4</v>
      </c>
      <c r="D13" s="105">
        <v>3.5</v>
      </c>
      <c r="F13" s="88">
        <v>20</v>
      </c>
      <c r="G13" s="11" t="s">
        <v>130</v>
      </c>
    </row>
    <row r="14" spans="3:12" x14ac:dyDescent="0.35">
      <c r="C14" s="102">
        <f t="shared" si="0"/>
        <v>3.4722222222222224E-4</v>
      </c>
      <c r="D14" s="105">
        <v>4</v>
      </c>
      <c r="F14" s="90">
        <f>((F9-F12)/6080)/TAN(F13*(PI()/180))+((F9/TAN(F11*(PI()/180)))/6080)</f>
        <v>2.8203177000381281</v>
      </c>
      <c r="G14" s="11" t="s">
        <v>131</v>
      </c>
    </row>
    <row r="15" spans="3:12" x14ac:dyDescent="0.35">
      <c r="C15" s="102">
        <f t="shared" si="0"/>
        <v>3.9062500000000002E-4</v>
      </c>
      <c r="D15" s="105">
        <v>4.5</v>
      </c>
    </row>
    <row r="16" spans="3:12" x14ac:dyDescent="0.35">
      <c r="C16" s="102">
        <f t="shared" si="0"/>
        <v>4.3402777777777781E-4</v>
      </c>
      <c r="D16" s="105">
        <v>5</v>
      </c>
    </row>
    <row r="17" spans="3:11" x14ac:dyDescent="0.35">
      <c r="C17" s="102">
        <f t="shared" si="0"/>
        <v>4.7743055555555559E-4</v>
      </c>
      <c r="D17" s="105">
        <v>5.5</v>
      </c>
      <c r="K17" s="100"/>
    </row>
    <row r="18" spans="3:11" x14ac:dyDescent="0.35">
      <c r="C18" s="102">
        <f t="shared" si="0"/>
        <v>5.2083333333333333E-4</v>
      </c>
      <c r="D18" s="105">
        <v>6</v>
      </c>
    </row>
    <row r="19" spans="3:11" x14ac:dyDescent="0.35">
      <c r="C19" s="102">
        <f t="shared" si="0"/>
        <v>5.6423611111111117E-4</v>
      </c>
      <c r="D19" s="105">
        <v>6.5</v>
      </c>
    </row>
    <row r="20" spans="3:11" x14ac:dyDescent="0.35">
      <c r="C20" s="102">
        <f t="shared" si="0"/>
        <v>6.076388888888889E-4</v>
      </c>
      <c r="D20" s="105">
        <v>7</v>
      </c>
    </row>
    <row r="21" spans="3:11" x14ac:dyDescent="0.35">
      <c r="C21" s="102">
        <f t="shared" si="0"/>
        <v>6.5104166666666674E-4</v>
      </c>
      <c r="D21" s="105">
        <v>7.5</v>
      </c>
    </row>
    <row r="22" spans="3:11" x14ac:dyDescent="0.35">
      <c r="C22" s="102">
        <f t="shared" si="0"/>
        <v>6.9444444444444447E-4</v>
      </c>
      <c r="D22" s="105">
        <v>8</v>
      </c>
    </row>
    <row r="23" spans="3:11" x14ac:dyDescent="0.35">
      <c r="C23" s="102">
        <f t="shared" si="0"/>
        <v>7.378472222222222E-4</v>
      </c>
      <c r="D23" s="105">
        <v>8.5</v>
      </c>
    </row>
    <row r="24" spans="3:11" x14ac:dyDescent="0.35">
      <c r="C24" s="102">
        <f t="shared" si="0"/>
        <v>7.8125000000000004E-4</v>
      </c>
      <c r="D24" s="105">
        <v>9</v>
      </c>
    </row>
    <row r="25" spans="3:11" x14ac:dyDescent="0.35">
      <c r="C25" s="102">
        <f t="shared" si="0"/>
        <v>8.2465277777777778E-4</v>
      </c>
      <c r="D25" s="105">
        <v>9.5</v>
      </c>
    </row>
    <row r="26" spans="3:11" x14ac:dyDescent="0.35">
      <c r="C26" s="102">
        <f t="shared" si="0"/>
        <v>8.6805555555555562E-4</v>
      </c>
      <c r="D26" s="105">
        <v>10</v>
      </c>
    </row>
  </sheetData>
  <mergeCells count="2">
    <mergeCell ref="C3:D3"/>
    <mergeCell ref="F3:G3"/>
  </mergeCells>
  <pageMargins left="0.7" right="0.7" top="0.75" bottom="0.75" header="0.3" footer="0.3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H24"/>
  <sheetViews>
    <sheetView workbookViewId="0">
      <selection activeCell="C19" sqref="C19"/>
    </sheetView>
  </sheetViews>
  <sheetFormatPr defaultRowHeight="14.5" x14ac:dyDescent="0.35"/>
  <cols>
    <col min="1" max="1" width="12" bestFit="1" customWidth="1"/>
    <col min="3" max="3" width="11.1796875" bestFit="1" customWidth="1"/>
    <col min="5" max="5" width="18.81640625" bestFit="1" customWidth="1"/>
    <col min="6" max="6" width="15" bestFit="1" customWidth="1"/>
    <col min="7" max="7" width="10" bestFit="1" customWidth="1"/>
    <col min="8" max="8" width="14.81640625" bestFit="1" customWidth="1"/>
  </cols>
  <sheetData>
    <row r="1" spans="1:8" x14ac:dyDescent="0.35">
      <c r="A1" s="80" t="s">
        <v>136</v>
      </c>
      <c r="B1" s="80" t="s">
        <v>137</v>
      </c>
      <c r="C1" s="11" t="s">
        <v>146</v>
      </c>
      <c r="D1" s="80" t="s">
        <v>165</v>
      </c>
      <c r="E1" s="80" t="s">
        <v>203</v>
      </c>
      <c r="F1" s="80" t="s">
        <v>181</v>
      </c>
      <c r="G1" s="80" t="s">
        <v>185</v>
      </c>
      <c r="H1" s="80" t="s">
        <v>193</v>
      </c>
    </row>
    <row r="2" spans="1:8" x14ac:dyDescent="0.35">
      <c r="A2" s="45" t="s">
        <v>139</v>
      </c>
      <c r="B2" s="81">
        <v>50</v>
      </c>
      <c r="C2" s="45" t="s">
        <v>147</v>
      </c>
      <c r="D2" s="82" t="s">
        <v>166</v>
      </c>
      <c r="E2" s="45" t="s">
        <v>169</v>
      </c>
      <c r="F2" s="43" t="s">
        <v>106</v>
      </c>
      <c r="G2" s="45" t="s">
        <v>120</v>
      </c>
      <c r="H2" s="45" t="s">
        <v>86</v>
      </c>
    </row>
    <row r="3" spans="1:8" x14ac:dyDescent="0.35">
      <c r="A3" s="45" t="s">
        <v>111</v>
      </c>
      <c r="B3" s="82">
        <v>51</v>
      </c>
      <c r="C3" s="45" t="s">
        <v>148</v>
      </c>
      <c r="D3" s="82" t="s">
        <v>107</v>
      </c>
      <c r="E3" s="45" t="s">
        <v>170</v>
      </c>
      <c r="F3" s="43" t="s">
        <v>182</v>
      </c>
      <c r="G3" s="45" t="s">
        <v>86</v>
      </c>
      <c r="H3" s="45" t="s">
        <v>117</v>
      </c>
    </row>
    <row r="4" spans="1:8" x14ac:dyDescent="0.35">
      <c r="A4" s="45" t="s">
        <v>140</v>
      </c>
      <c r="B4" s="81">
        <v>52</v>
      </c>
      <c r="C4" s="45" t="s">
        <v>149</v>
      </c>
      <c r="D4" s="82" t="s">
        <v>167</v>
      </c>
      <c r="E4" s="45" t="s">
        <v>119</v>
      </c>
      <c r="F4" s="43" t="s">
        <v>183</v>
      </c>
      <c r="G4" s="45" t="s">
        <v>117</v>
      </c>
      <c r="H4" s="45" t="s">
        <v>195</v>
      </c>
    </row>
    <row r="5" spans="1:8" x14ac:dyDescent="0.35">
      <c r="A5" s="45" t="s">
        <v>144</v>
      </c>
      <c r="B5" s="6">
        <v>53</v>
      </c>
      <c r="C5" s="45" t="s">
        <v>150</v>
      </c>
      <c r="D5" s="82" t="s">
        <v>168</v>
      </c>
      <c r="E5" s="45" t="s">
        <v>101</v>
      </c>
      <c r="F5" s="43" t="s">
        <v>184</v>
      </c>
      <c r="G5" s="45" t="s">
        <v>122</v>
      </c>
      <c r="H5" s="45" t="s">
        <v>194</v>
      </c>
    </row>
    <row r="6" spans="1:8" x14ac:dyDescent="0.35">
      <c r="A6" s="45" t="s">
        <v>141</v>
      </c>
      <c r="B6" s="81">
        <v>54</v>
      </c>
      <c r="C6" s="45" t="s">
        <v>113</v>
      </c>
      <c r="D6" s="6"/>
      <c r="E6" s="45" t="s">
        <v>124</v>
      </c>
      <c r="G6" s="45" t="s">
        <v>191</v>
      </c>
      <c r="H6" s="45" t="s">
        <v>166</v>
      </c>
    </row>
    <row r="7" spans="1:8" x14ac:dyDescent="0.35">
      <c r="A7" s="45" t="s">
        <v>145</v>
      </c>
      <c r="B7" s="6">
        <v>55</v>
      </c>
      <c r="C7" s="45" t="s">
        <v>112</v>
      </c>
      <c r="D7" s="6"/>
      <c r="E7" s="45" t="s">
        <v>171</v>
      </c>
      <c r="G7" s="45" t="s">
        <v>192</v>
      </c>
      <c r="H7" s="45" t="s">
        <v>127</v>
      </c>
    </row>
    <row r="8" spans="1:8" x14ac:dyDescent="0.35">
      <c r="A8" s="45" t="s">
        <v>114</v>
      </c>
      <c r="B8" s="81">
        <v>56</v>
      </c>
      <c r="C8" s="45" t="s">
        <v>153</v>
      </c>
      <c r="D8" s="6"/>
      <c r="E8" s="45" t="s">
        <v>172</v>
      </c>
      <c r="G8" s="45" t="s">
        <v>123</v>
      </c>
      <c r="H8" s="45" t="s">
        <v>128</v>
      </c>
    </row>
    <row r="9" spans="1:8" x14ac:dyDescent="0.35">
      <c r="A9" s="45" t="s">
        <v>143</v>
      </c>
      <c r="B9" s="6">
        <v>57</v>
      </c>
      <c r="C9" s="45" t="s">
        <v>154</v>
      </c>
      <c r="D9" s="6"/>
      <c r="E9" s="45" t="s">
        <v>173</v>
      </c>
      <c r="G9" s="45" t="s">
        <v>132</v>
      </c>
      <c r="H9" s="45" t="s">
        <v>107</v>
      </c>
    </row>
    <row r="10" spans="1:8" x14ac:dyDescent="0.35">
      <c r="A10" s="45" t="s">
        <v>142</v>
      </c>
      <c r="B10" s="6">
        <v>58</v>
      </c>
      <c r="C10" s="45" t="s">
        <v>151</v>
      </c>
      <c r="D10" s="6"/>
      <c r="E10" s="45" t="s">
        <v>125</v>
      </c>
      <c r="G10" s="45" t="s">
        <v>189</v>
      </c>
      <c r="H10" s="45" t="s">
        <v>123</v>
      </c>
    </row>
    <row r="11" spans="1:8" x14ac:dyDescent="0.35">
      <c r="A11" s="45" t="s">
        <v>161</v>
      </c>
      <c r="B11" s="6">
        <v>59</v>
      </c>
      <c r="C11" s="45" t="s">
        <v>152</v>
      </c>
      <c r="D11" s="6"/>
      <c r="E11" s="45" t="s">
        <v>174</v>
      </c>
      <c r="G11" s="45" t="s">
        <v>188</v>
      </c>
      <c r="H11" s="45" t="s">
        <v>118</v>
      </c>
    </row>
    <row r="12" spans="1:8" x14ac:dyDescent="0.35">
      <c r="A12" s="45" t="s">
        <v>138</v>
      </c>
      <c r="B12" s="81">
        <v>60</v>
      </c>
      <c r="C12" s="45" t="s">
        <v>155</v>
      </c>
      <c r="D12" s="6"/>
      <c r="E12" s="45" t="s">
        <v>126</v>
      </c>
      <c r="G12" s="45" t="s">
        <v>186</v>
      </c>
      <c r="H12" s="45" t="s">
        <v>167</v>
      </c>
    </row>
    <row r="13" spans="1:8" x14ac:dyDescent="0.35">
      <c r="A13" s="45" t="s">
        <v>162</v>
      </c>
      <c r="B13" s="6">
        <v>61</v>
      </c>
      <c r="C13" s="45" t="s">
        <v>156</v>
      </c>
      <c r="D13" s="6"/>
      <c r="E13" s="45" t="s">
        <v>176</v>
      </c>
      <c r="G13" s="45" t="s">
        <v>187</v>
      </c>
      <c r="H13" s="45" t="s">
        <v>196</v>
      </c>
    </row>
    <row r="14" spans="1:8" x14ac:dyDescent="0.35">
      <c r="A14" s="45" t="s">
        <v>163</v>
      </c>
      <c r="B14" s="6">
        <v>62</v>
      </c>
      <c r="C14" s="45" t="s">
        <v>157</v>
      </c>
      <c r="D14" s="6"/>
      <c r="E14" s="45" t="s">
        <v>177</v>
      </c>
      <c r="G14" s="45" t="s">
        <v>190</v>
      </c>
      <c r="H14" s="45" t="s">
        <v>197</v>
      </c>
    </row>
    <row r="15" spans="1:8" x14ac:dyDescent="0.35">
      <c r="A15" s="45" t="s">
        <v>164</v>
      </c>
      <c r="B15" s="6">
        <v>63</v>
      </c>
      <c r="C15" s="45" t="s">
        <v>158</v>
      </c>
      <c r="D15" s="6"/>
      <c r="E15" s="45" t="s">
        <v>175</v>
      </c>
      <c r="G15" s="45" t="s">
        <v>215</v>
      </c>
      <c r="H15" s="45" t="s">
        <v>198</v>
      </c>
    </row>
    <row r="16" spans="1:8" x14ac:dyDescent="0.35">
      <c r="B16" s="6"/>
      <c r="C16" s="45" t="s">
        <v>159</v>
      </c>
      <c r="D16" s="6"/>
      <c r="E16" s="45" t="s">
        <v>178</v>
      </c>
      <c r="H16" s="45" t="s">
        <v>199</v>
      </c>
    </row>
    <row r="17" spans="2:5" x14ac:dyDescent="0.35">
      <c r="B17" s="6"/>
      <c r="C17" s="45" t="s">
        <v>160</v>
      </c>
      <c r="D17" s="6"/>
      <c r="E17" s="45" t="s">
        <v>179</v>
      </c>
    </row>
    <row r="18" spans="2:5" x14ac:dyDescent="0.35">
      <c r="C18" s="45" t="s">
        <v>235</v>
      </c>
      <c r="E18" s="45" t="s">
        <v>180</v>
      </c>
    </row>
    <row r="19" spans="2:5" x14ac:dyDescent="0.35">
      <c r="E19" s="45" t="s">
        <v>121</v>
      </c>
    </row>
    <row r="20" spans="2:5" x14ac:dyDescent="0.35">
      <c r="E20" s="45" t="s">
        <v>115</v>
      </c>
    </row>
    <row r="21" spans="2:5" x14ac:dyDescent="0.35">
      <c r="E21" s="45" t="s">
        <v>116</v>
      </c>
    </row>
    <row r="22" spans="2:5" x14ac:dyDescent="0.35">
      <c r="E22" s="45" t="s">
        <v>200</v>
      </c>
    </row>
    <row r="23" spans="2:5" x14ac:dyDescent="0.35">
      <c r="E23" s="45" t="s">
        <v>201</v>
      </c>
    </row>
    <row r="24" spans="2:5" x14ac:dyDescent="0.35">
      <c r="E24" s="45" t="s">
        <v>202</v>
      </c>
    </row>
  </sheetData>
  <sortState ref="H3:H22">
    <sortCondition ref="H2"/>
  </sortState>
  <pageMargins left="0.7" right="0.7" top="0.75" bottom="0.75" header="0.3" footer="0.3"/>
  <pageSetup orientation="portrait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7</vt:i4>
      </vt:variant>
      <vt:variant>
        <vt:lpstr>Named Ranges</vt:lpstr>
      </vt:variant>
      <vt:variant>
        <vt:i4>2</vt:i4>
      </vt:variant>
    </vt:vector>
  </HeadingPairs>
  <TitlesOfParts>
    <vt:vector size="9" baseType="lpstr">
      <vt:lpstr>MISSION CARDS VMA</vt:lpstr>
      <vt:lpstr>ROUTE</vt:lpstr>
      <vt:lpstr>Fuel Planning</vt:lpstr>
      <vt:lpstr>Weight Planning</vt:lpstr>
      <vt:lpstr>OBJECTS</vt:lpstr>
      <vt:lpstr>CALCULATORS</vt:lpstr>
      <vt:lpstr>DATA Validation</vt:lpstr>
      <vt:lpstr>'MISSION CARDS VMA'!Print_Area</vt:lpstr>
      <vt:lpstr>ROUTE!Print_Area</vt:lpstr>
    </vt:vector>
  </TitlesOfParts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Robert Brown</dc:creator>
  <cp:lastModifiedBy>Robert Brown</cp:lastModifiedBy>
  <cp:lastPrinted>2020-06-27T14:35:14Z</cp:lastPrinted>
  <dcterms:created xsi:type="dcterms:W3CDTF">2018-07-16T16:39:08Z</dcterms:created>
  <dcterms:modified xsi:type="dcterms:W3CDTF">2020-06-27T14:52:21Z</dcterms:modified>
</cp:coreProperties>
</file>